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F:\1_HAHN\17_Umwelt- und Gefahrgutmanagement\Umwelt\EMRT-Materialien\"/>
    </mc:Choice>
  </mc:AlternateContent>
  <xr:revisionPtr revIDLastSave="0" documentId="8_{52E982B8-EE95-4E7D-A978-FB813DA95DEA}"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10" i="5" l="1"/>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P3" i="4"/>
  <c r="E3" i="20"/>
  <c r="B23" i="13"/>
  <c r="AD6" i="5"/>
  <c r="AD7" i="5"/>
  <c r="AD8"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G73" i="6" s="1"/>
  <c r="H73" i="6" s="1"/>
  <c r="D73" i="6" s="1"/>
  <c r="B72" i="6"/>
  <c r="B70" i="6"/>
  <c r="B69" i="6"/>
  <c r="B68" i="6"/>
  <c r="B67" i="6"/>
  <c r="B66" i="6"/>
  <c r="B65" i="6"/>
  <c r="B64" i="6"/>
  <c r="B63" i="6"/>
  <c r="B62" i="6"/>
  <c r="B61" i="6"/>
  <c r="B59" i="6"/>
  <c r="B58" i="6"/>
  <c r="B57" i="6"/>
  <c r="B56" i="6"/>
  <c r="B55" i="6"/>
  <c r="B54" i="6"/>
  <c r="B53" i="6"/>
  <c r="B52" i="6"/>
  <c r="B51" i="6"/>
  <c r="G51" i="6" s="1"/>
  <c r="H51" i="6" s="1"/>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77"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F42" i="6"/>
  <c r="F53" i="6"/>
  <c r="F64" i="6"/>
  <c r="F75" i="6"/>
  <c r="H75" i="6"/>
  <c r="I75" i="6"/>
  <c r="C75" i="6" s="1"/>
  <c r="J73" i="6"/>
  <c r="F40" i="6"/>
  <c r="F51" i="6"/>
  <c r="F62" i="6"/>
  <c r="F73" i="6"/>
  <c r="I73" i="6"/>
  <c r="C4" i="5"/>
  <c r="F124" i="6" s="1"/>
  <c r="C124" i="6" s="1"/>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s="1"/>
  <c r="G66" i="6"/>
  <c r="G65" i="6"/>
  <c r="G64" i="6"/>
  <c r="G63" i="6"/>
  <c r="G62" i="6"/>
  <c r="G61" i="6"/>
  <c r="H61" i="6"/>
  <c r="D61" i="6"/>
  <c r="G55" i="6"/>
  <c r="G54" i="6"/>
  <c r="G53" i="6"/>
  <c r="G52" i="6"/>
  <c r="G50" i="6"/>
  <c r="H50" i="6"/>
  <c r="D50" i="6"/>
  <c r="G44" i="6"/>
  <c r="G43" i="6"/>
  <c r="G42" i="6"/>
  <c r="G41" i="6"/>
  <c r="G40" i="6"/>
  <c r="H40" i="6" s="1"/>
  <c r="D40" i="6" s="1"/>
  <c r="G39" i="6"/>
  <c r="H39" i="6"/>
  <c r="D39" i="6"/>
  <c r="G33" i="6"/>
  <c r="G32" i="6"/>
  <c r="G31" i="6"/>
  <c r="G30" i="6"/>
  <c r="G29" i="6"/>
  <c r="G28" i="6"/>
  <c r="H28" i="6"/>
  <c r="D28" i="6"/>
  <c r="G17" i="6"/>
  <c r="H17" i="6"/>
  <c r="D17" i="6"/>
  <c r="H7" i="6"/>
  <c r="D7" i="6"/>
  <c r="G9" i="6"/>
  <c r="H9" i="6"/>
  <c r="D9" i="6"/>
  <c r="C37" i="6"/>
  <c r="C36" i="6"/>
  <c r="C35" i="6"/>
  <c r="C34" i="6"/>
  <c r="I33" i="6"/>
  <c r="J33" i="6"/>
  <c r="I32" i="6"/>
  <c r="C32" i="6" s="1"/>
  <c r="J32" i="6"/>
  <c r="F32" i="6"/>
  <c r="H32" i="6"/>
  <c r="I31" i="6"/>
  <c r="C31" i="6" s="1"/>
  <c r="J31" i="6"/>
  <c r="F31" i="6"/>
  <c r="H31" i="6"/>
  <c r="I30" i="6"/>
  <c r="C30" i="6" s="1"/>
  <c r="J30" i="6"/>
  <c r="F30" i="6"/>
  <c r="H30" i="6"/>
  <c r="I29" i="6"/>
  <c r="C29" i="6" s="1"/>
  <c r="J29" i="6"/>
  <c r="F29" i="6"/>
  <c r="H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s="1"/>
  <c r="J86" i="6"/>
  <c r="F86" i="6"/>
  <c r="H86" i="6"/>
  <c r="I86" i="6"/>
  <c r="C86" i="6" s="1"/>
  <c r="J85" i="6"/>
  <c r="F85" i="6"/>
  <c r="H85" i="6"/>
  <c r="I85" i="6"/>
  <c r="C85" i="6" s="1"/>
  <c r="J77" i="6"/>
  <c r="J76" i="6"/>
  <c r="H76" i="6"/>
  <c r="I76" i="6"/>
  <c r="C76" i="6" s="1"/>
  <c r="J66" i="6"/>
  <c r="J65" i="6"/>
  <c r="H65" i="6"/>
  <c r="I65" i="6"/>
  <c r="C65" i="6" s="1"/>
  <c r="J64" i="6"/>
  <c r="H64" i="6"/>
  <c r="I64" i="6"/>
  <c r="C64" i="6" s="1"/>
  <c r="J63" i="6"/>
  <c r="H63" i="6"/>
  <c r="I63" i="6"/>
  <c r="C63" i="6" s="1"/>
  <c r="J55" i="6"/>
  <c r="J54" i="6"/>
  <c r="H54" i="6"/>
  <c r="I54" i="6"/>
  <c r="C54" i="6" s="1"/>
  <c r="J53" i="6"/>
  <c r="H53" i="6"/>
  <c r="I53" i="6"/>
  <c r="C53" i="6" s="1"/>
  <c r="J52" i="6"/>
  <c r="H52" i="6"/>
  <c r="I52" i="6"/>
  <c r="C52" i="6" s="1"/>
  <c r="J51" i="6"/>
  <c r="I51" i="6"/>
  <c r="J44" i="6"/>
  <c r="J43" i="6"/>
  <c r="H43" i="6"/>
  <c r="I43" i="6"/>
  <c r="C43" i="6" s="1"/>
  <c r="J42" i="6"/>
  <c r="H42" i="6"/>
  <c r="I42" i="6"/>
  <c r="C42" i="6" s="1"/>
  <c r="J41" i="6"/>
  <c r="H41" i="6"/>
  <c r="I41" i="6"/>
  <c r="C41" i="6" s="1"/>
  <c r="D112" i="6"/>
  <c r="C107" i="6"/>
  <c r="C106" i="6"/>
  <c r="C105" i="6"/>
  <c r="C104" i="6"/>
  <c r="I103" i="6"/>
  <c r="C103" i="6" s="1"/>
  <c r="J103" i="6"/>
  <c r="I102" i="6"/>
  <c r="C102" i="6" s="1"/>
  <c r="J102" i="6"/>
  <c r="F102" i="6"/>
  <c r="H102" i="6"/>
  <c r="I101" i="6"/>
  <c r="C101" i="6" s="1"/>
  <c r="J101" i="6"/>
  <c r="F101" i="6"/>
  <c r="H101" i="6"/>
  <c r="I100" i="6"/>
  <c r="C100" i="6" s="1"/>
  <c r="J100" i="6"/>
  <c r="F100" i="6"/>
  <c r="H100" i="6"/>
  <c r="C92" i="6"/>
  <c r="C91" i="6"/>
  <c r="C90" i="6"/>
  <c r="C89" i="6"/>
  <c r="I88" i="6"/>
  <c r="I84" i="6"/>
  <c r="C84" i="6" s="1"/>
  <c r="J84" i="6"/>
  <c r="F84" i="6"/>
  <c r="H84" i="6"/>
  <c r="C81" i="6"/>
  <c r="C80" i="6"/>
  <c r="C79" i="6"/>
  <c r="C78" i="6"/>
  <c r="I77" i="6"/>
  <c r="C77" i="6" s="1"/>
  <c r="C70" i="6"/>
  <c r="C69" i="6"/>
  <c r="C68" i="6"/>
  <c r="C67" i="6"/>
  <c r="I66" i="6"/>
  <c r="C66" i="6" s="1"/>
  <c r="I62" i="6"/>
  <c r="J62" i="6"/>
  <c r="H62" i="6"/>
  <c r="C59" i="6"/>
  <c r="C58" i="6"/>
  <c r="C57" i="6"/>
  <c r="C56" i="6"/>
  <c r="I55" i="6"/>
  <c r="C55" i="6" s="1"/>
  <c r="C48" i="6"/>
  <c r="C47" i="6"/>
  <c r="C46" i="6"/>
  <c r="C45" i="6"/>
  <c r="I44" i="6"/>
  <c r="C44" i="6" s="1"/>
  <c r="I40" i="6"/>
  <c r="J40" i="6"/>
  <c r="C26" i="6"/>
  <c r="C25" i="6"/>
  <c r="C24" i="6"/>
  <c r="C23" i="6"/>
  <c r="I22" i="6"/>
  <c r="C22" i="6" s="1"/>
  <c r="J22" i="6"/>
  <c r="I21" i="6"/>
  <c r="C21" i="6" s="1"/>
  <c r="J21" i="6"/>
  <c r="H21" i="6"/>
  <c r="J7" i="6"/>
  <c r="J19" i="6"/>
  <c r="H19" i="6"/>
  <c r="I19" i="6"/>
  <c r="C19" i="6" s="1"/>
  <c r="I83" i="6"/>
  <c r="C83" i="6" s="1"/>
  <c r="I72" i="6"/>
  <c r="C72" i="6" s="1"/>
  <c r="I7" i="6"/>
  <c r="C7" i="6" s="1"/>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J6" i="6"/>
  <c r="I9" i="6"/>
  <c r="C9" i="6" s="1"/>
  <c r="J9" i="6"/>
  <c r="I10" i="6"/>
  <c r="C10" i="6" s="1"/>
  <c r="J10" i="6"/>
  <c r="I11" i="6"/>
  <c r="C11" i="6" s="1"/>
  <c r="J11" i="6"/>
  <c r="I12" i="6"/>
  <c r="C12" i="6" s="1"/>
  <c r="J12" i="6"/>
  <c r="I13" i="6"/>
  <c r="I15" i="6"/>
  <c r="C15" i="6" s="1"/>
  <c r="J15" i="6"/>
  <c r="I17" i="6"/>
  <c r="C17" i="6" s="1"/>
  <c r="J17" i="6"/>
  <c r="I18" i="6"/>
  <c r="C18" i="6" s="1"/>
  <c r="J18" i="6"/>
  <c r="H18" i="6"/>
  <c r="I20" i="6"/>
  <c r="C20" i="6" s="1"/>
  <c r="J20" i="6"/>
  <c r="H20" i="6"/>
  <c r="I28" i="6"/>
  <c r="C28" i="6" s="1"/>
  <c r="J28" i="6"/>
  <c r="I39" i="6"/>
  <c r="C39" i="6" s="1"/>
  <c r="J39" i="6"/>
  <c r="I50" i="6"/>
  <c r="C50" i="6" s="1"/>
  <c r="J50" i="6"/>
  <c r="I61" i="6"/>
  <c r="C61" i="6" s="1"/>
  <c r="J61" i="6"/>
  <c r="J72" i="6"/>
  <c r="J83" i="6"/>
  <c r="I94" i="6"/>
  <c r="C94" i="6" s="1"/>
  <c r="J94" i="6"/>
  <c r="I95" i="6"/>
  <c r="C95" i="6" s="1"/>
  <c r="J95" i="6"/>
  <c r="I96" i="6"/>
  <c r="C96" i="6" s="1"/>
  <c r="J96" i="6"/>
  <c r="I98" i="6"/>
  <c r="C98" i="6" s="1"/>
  <c r="J98" i="6"/>
  <c r="I99" i="6"/>
  <c r="C99" i="6" s="1"/>
  <c r="J99" i="6"/>
  <c r="F99" i="6"/>
  <c r="H99" i="6"/>
  <c r="I108" i="6"/>
  <c r="C108" i="6" s="1"/>
  <c r="J108" i="6"/>
  <c r="I109" i="6"/>
  <c r="C109" i="6" s="1"/>
  <c r="J109" i="6"/>
  <c r="I110" i="6"/>
  <c r="C110" i="6" s="1"/>
  <c r="J110" i="6"/>
  <c r="I111" i="6"/>
  <c r="C111" i="6" s="1"/>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6"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62"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AD5" i="5"/>
  <c r="AB5" i="5"/>
  <c r="V5" i="5"/>
  <c r="E5" i="5" s="1"/>
  <c r="V6" i="5"/>
  <c r="F6" i="5" s="1"/>
  <c r="AB6" i="5"/>
  <c r="V7" i="5"/>
  <c r="G7" i="5" s="1"/>
  <c r="AB7" i="5"/>
  <c r="V8" i="5"/>
  <c r="G8" i="5" s="1"/>
  <c r="AB8" i="5"/>
  <c r="G117" i="6" s="1"/>
  <c r="H117" i="6" s="1"/>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33" i="6"/>
  <c r="F103" i="6"/>
  <c r="H103" i="6"/>
  <c r="F55" i="6"/>
  <c r="D33" i="6"/>
  <c r="K119" i="6"/>
  <c r="F108" i="6"/>
  <c r="H108" i="6"/>
  <c r="F95" i="6"/>
  <c r="F111" i="6"/>
  <c r="H111" i="6"/>
  <c r="F110" i="6"/>
  <c r="H110" i="6"/>
  <c r="H94" i="6"/>
  <c r="F109" i="6"/>
  <c r="H109" i="6"/>
  <c r="M47" i="4"/>
  <c r="A33" i="6"/>
  <c r="M59" i="4"/>
  <c r="A44" i="6"/>
  <c r="A55" i="6"/>
  <c r="M71" i="4"/>
  <c r="E13" i="5"/>
  <c r="X13" i="5" s="1"/>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J9" i="5"/>
  <c r="I9" i="5"/>
  <c r="H9" i="5"/>
  <c r="AB1374" i="5"/>
  <c r="AD1374" i="5"/>
  <c r="E10" i="5"/>
  <c r="X10" i="5" s="1"/>
  <c r="R10" i="5"/>
  <c r="I8" i="5"/>
  <c r="AB1073" i="5"/>
  <c r="AD1073" i="5"/>
  <c r="AB1102" i="5"/>
  <c r="AD1102" i="5"/>
  <c r="AB1494" i="5"/>
  <c r="AD1494" i="5"/>
  <c r="AB1806" i="5"/>
  <c r="AD1806" i="5"/>
  <c r="AB2110" i="5"/>
  <c r="AD2110" i="5"/>
  <c r="E12" i="5"/>
  <c r="X12" i="5" s="1"/>
  <c r="R12" i="5"/>
  <c r="E11" i="5"/>
  <c r="X11" i="5" s="1"/>
  <c r="J11" i="5"/>
  <c r="R11" i="5"/>
  <c r="E8" i="5"/>
  <c r="X8" i="5" s="1"/>
  <c r="R8" i="5"/>
  <c r="AB1478" i="5"/>
  <c r="AD1478" i="5"/>
  <c r="AB1505" i="5"/>
  <c r="AD1505" i="5"/>
  <c r="AB1518" i="5"/>
  <c r="AD1518" i="5"/>
  <c r="AB1734" i="5"/>
  <c r="AD1734" i="5"/>
  <c r="AB1870" i="5"/>
  <c r="AD1870" i="5"/>
  <c r="E9" i="5"/>
  <c r="X9" i="5" s="1"/>
  <c r="R9"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S10" i="5"/>
  <c r="AC11" i="5"/>
  <c r="S11" i="5"/>
  <c r="S12" i="5"/>
  <c r="AC12" i="5"/>
  <c r="F23" i="5"/>
  <c r="E23" i="5"/>
  <c r="X23" i="5" s="1"/>
  <c r="H23" i="5"/>
  <c r="R23" i="5"/>
  <c r="I23" i="5"/>
  <c r="G23" i="5"/>
  <c r="E26" i="5"/>
  <c r="X26" i="5" s="1"/>
  <c r="R26" i="5"/>
  <c r="F26" i="5"/>
  <c r="I26" i="5"/>
  <c r="H26" i="5"/>
  <c r="F42" i="5"/>
  <c r="H42" i="5"/>
  <c r="R42" i="5"/>
  <c r="I42" i="5"/>
  <c r="E42" i="5"/>
  <c r="X42" i="5" s="1"/>
  <c r="I5" i="5"/>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V47" i="4"/>
  <c r="W47" i="4"/>
  <c r="U46" i="4"/>
  <c r="V46" i="4"/>
  <c r="U45" i="4"/>
  <c r="AB51" i="4"/>
  <c r="AC51" i="4"/>
  <c r="AA50" i="4"/>
  <c r="AB50" i="4"/>
  <c r="Z49" i="4"/>
  <c r="AA49" i="4"/>
  <c r="Y48" i="4"/>
  <c r="Z48" i="4"/>
  <c r="X47" i="4"/>
  <c r="Y47" i="4"/>
  <c r="D103" i="6"/>
  <c r="F66" i="6"/>
  <c r="H55" i="6"/>
  <c r="D108" i="6"/>
  <c r="F96" i="6"/>
  <c r="H96" i="6"/>
  <c r="H95" i="6"/>
  <c r="D111" i="6"/>
  <c r="D110" i="6"/>
  <c r="D94" i="6"/>
  <c r="D109" i="6"/>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W46" i="4"/>
  <c r="X46" i="4"/>
  <c r="Y46" i="4"/>
  <c r="Z46" i="4"/>
  <c r="V44" i="4"/>
  <c r="V45" i="4"/>
  <c r="W45" i="4"/>
  <c r="AC50" i="4"/>
  <c r="AB49" i="4"/>
  <c r="AC49" i="4"/>
  <c r="AA48" i="4"/>
  <c r="AB48" i="4"/>
  <c r="Z47" i="4"/>
  <c r="AA47" i="4"/>
  <c r="H66" i="6"/>
  <c r="F77" i="6"/>
  <c r="D55" i="6"/>
  <c r="D96" i="6"/>
  <c r="D95" i="6"/>
  <c r="X45" i="4"/>
  <c r="Y45" i="4"/>
  <c r="W44" i="4"/>
  <c r="X44" i="4"/>
  <c r="W43" i="4"/>
  <c r="AC48" i="4"/>
  <c r="AB47" i="4"/>
  <c r="AC47" i="4"/>
  <c r="AA46" i="4"/>
  <c r="AB46" i="4"/>
  <c r="D66" i="6"/>
  <c r="H77" i="6"/>
  <c r="F88" i="6"/>
  <c r="H88" i="6"/>
  <c r="Y44" i="4"/>
  <c r="Z44" i="4"/>
  <c r="X43" i="4"/>
  <c r="Y43" i="4"/>
  <c r="X42" i="4"/>
  <c r="Y42" i="4"/>
  <c r="AC46" i="4"/>
  <c r="Z45" i="4"/>
  <c r="AA45" i="4"/>
  <c r="D77" i="6"/>
  <c r="C88" i="6"/>
  <c r="D88" i="6"/>
  <c r="Z42" i="4"/>
  <c r="AA42" i="4"/>
  <c r="Z43" i="4"/>
  <c r="AA43" i="4"/>
  <c r="AA44" i="4"/>
  <c r="AB44" i="4"/>
  <c r="AB45" i="4"/>
  <c r="AC45" i="4"/>
  <c r="AB42" i="4"/>
  <c r="AC42" i="4"/>
  <c r="AB43" i="4"/>
  <c r="AC43" i="4"/>
  <c r="AC44" i="4"/>
  <c r="S9" i="5"/>
  <c r="C62" i="6" l="1"/>
  <c r="D65" i="4"/>
  <c r="D89" i="4"/>
  <c r="G41" i="4"/>
  <c r="D101" i="4"/>
  <c r="D41" i="4"/>
  <c r="D53" i="4"/>
  <c r="D114" i="4"/>
  <c r="J8" i="5"/>
  <c r="E6" i="5"/>
  <c r="X6" i="5" s="1"/>
  <c r="G115" i="6"/>
  <c r="H115" i="6" s="1"/>
  <c r="D115" i="6" s="1"/>
  <c r="R7" i="5"/>
  <c r="E7" i="5"/>
  <c r="I7" i="5"/>
  <c r="H7" i="5"/>
  <c r="F7" i="5"/>
  <c r="J7" i="5"/>
  <c r="G6" i="5"/>
  <c r="H6" i="5"/>
  <c r="I6" i="5"/>
  <c r="J6" i="5"/>
  <c r="R6" i="5"/>
  <c r="G119" i="6"/>
  <c r="H119" i="6" s="1"/>
  <c r="C119" i="6" s="1"/>
  <c r="G116" i="6"/>
  <c r="H116" i="6" s="1"/>
  <c r="D116" i="6" s="1"/>
  <c r="G53" i="4"/>
  <c r="G118" i="6"/>
  <c r="H118" i="6" s="1"/>
  <c r="D118" i="6" s="1"/>
  <c r="G114" i="6"/>
  <c r="H114" i="6" s="1"/>
  <c r="C114" i="6" s="1"/>
  <c r="G65" i="4"/>
  <c r="G77" i="4"/>
  <c r="G89" i="4"/>
  <c r="G101" i="4"/>
  <c r="H5" i="5"/>
  <c r="F5" i="5"/>
  <c r="G5" i="5"/>
  <c r="D117" i="6"/>
  <c r="C117" i="6"/>
  <c r="X5" i="5"/>
  <c r="G124" i="6" a="1"/>
  <c r="G124" i="6" s="1"/>
  <c r="H124" i="6" s="1"/>
  <c r="H125" i="6" s="1"/>
  <c r="D2" i="6" s="1"/>
  <c r="R5" i="5"/>
  <c r="J5" i="5"/>
  <c r="C73" i="6"/>
  <c r="C40" i="6"/>
  <c r="D51" i="6"/>
  <c r="C51" i="6"/>
  <c r="S8" i="5"/>
  <c r="S5" i="5"/>
  <c r="T9" i="5"/>
  <c r="C115" i="6" l="1"/>
  <c r="X7" i="5"/>
  <c r="D119" i="6"/>
  <c r="C118" i="6"/>
  <c r="D114" i="6"/>
  <c r="C116" i="6"/>
  <c r="D124" i="6"/>
  <c r="S6" i="5"/>
  <c r="T5" i="5"/>
  <c r="T8" i="5"/>
  <c r="S7" i="5"/>
  <c r="T7"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<sst xmlns="http://schemas.openxmlformats.org/spreadsheetml/2006/main" count="29413" uniqueCount="20362">
  <si>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</si>
  <si>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</si>
  <si>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</si>
  <si>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</si>
  <si>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</si>
  <si>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</si>
  <si>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</si>
  <si>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</si>
  <si>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</si>
  <si>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</si>
  <si>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</si>
  <si>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</si>
  <si>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</si>
  <si>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</si>
  <si>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</si>
  <si>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</si>
  <si>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</si>
  <si>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</si>
  <si>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</si>
  <si>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</si>
  <si>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</si>
  <si>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</si>
  <si>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</si>
  <si>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</si>
  <si>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</si>
  <si>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</si>
  <si>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</si>
  <si>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</si>
  <si>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</si>
  <si>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</si>
  <si>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</si>
  <si>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</si>
  <si>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</si>
  <si>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</si>
  <si>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</si>
  <si>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</si>
  <si>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</si>
  <si>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</si>
  <si>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</si>
  <si>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</si>
  <si>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</si>
  <si>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</si>
  <si>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</si>
  <si>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</si>
  <si>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</si>
  <si>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</si>
  <si>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</si>
  <si>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</si>
  <si>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</si>
  <si>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</si>
  <si>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</si>
  <si>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</si>
  <si>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</si>
  <si>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</si>
  <si>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</si>
  <si>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</si>
  <si>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</si>
  <si>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</si>
  <si>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</si>
  <si>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</si>
  <si>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</si>
  <si>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</si>
  <si>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</si>
  <si>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</si>
  <si>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</si>
  <si>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</si>
  <si>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</si>
  <si>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</si>
  <si>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</si>
  <si>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</si>
  <si>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</si>
  <si>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</si>
  <si>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</si>
  <si>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</si>
  <si>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</si>
  <si>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</si>
  <si>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</si>
  <si>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</si>
  <si>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</si>
  <si>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</si>
  <si>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</si>
  <si>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</si>
  <si>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</si>
  <si>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</si>
  <si>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</si>
  <si>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</si>
  <si>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</si>
  <si>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</si>
  <si>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</si>
  <si>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</si>
  <si>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</si>
  <si>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</si>
  <si>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</si>
  <si>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</si>
  <si>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</si>
  <si>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</si>
  <si>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</si>
  <si>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</si>
  <si>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</si>
  <si>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</si>
  <si>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</si>
  <si>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</si>
  <si>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</si>
  <si>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</si>
  <si>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</si>
  <si>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</si>
  <si>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</si>
  <si>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</si>
  <si>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</si>
  <si>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</si>
  <si>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</si>
  <si>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</si>
  <si>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</si>
  <si>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</si>
  <si>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</si>
  <si>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</si>
  <si>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</si>
  <si>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</si>
  <si>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</si>
  <si>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</si>
  <si>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</si>
  <si>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</si>
  <si>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</si>
  <si>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</si>
  <si>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</si>
  <si>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</si>
  <si>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</si>
  <si>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</si>
  <si>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</si>
  <si>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</si>
  <si>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</si>
  <si>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</si>
  <si>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</si>
  <si>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</si>
  <si>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</si>
  <si>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</si>
  <si>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</si>
  <si>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</si>
  <si>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</si>
  <si>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</si>
  <si>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</si>
  <si>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</si>
  <si>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</si>
  <si>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</si>
  <si>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</si>
  <si>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</si>
  <si>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</si>
  <si>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</si>
  <si>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</si>
  <si>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</si>
  <si>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</si>
  <si>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</si>
  <si>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</si>
  <si>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</si>
  <si>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</si>
  <si>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</si>
  <si>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</si>
  <si>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</si>
  <si>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</si>
  <si>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</si>
  <si>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</si>
  <si>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</si>
  <si>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</si>
  <si>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</si>
  <si>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</si>
  <si>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</si>
  <si>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</si>
  <si>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</si>
  <si>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</si>
  <si>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</si>
  <si>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</si>
  <si>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</si>
  <si>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</si>
  <si>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</si>
  <si>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</si>
  <si>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</si>
  <si>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</si>
  <si>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</si>
  <si>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</si>
  <si>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</si>
  <si>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</si>
  <si>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</si>
  <si>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</si>
  <si>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</si>
  <si>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</si>
  <si>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</si>
  <si>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</si>
  <si>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</si>
  <si>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</si>
  <si>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</si>
  <si>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</si>
  <si>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</si>
  <si>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</si>
  <si>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</si>
  <si>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</si>
  <si>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</si>
  <si>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</si>
  <si>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</si>
  <si>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</si>
  <si>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</si>
  <si>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</si>
  <si>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</si>
  <si>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</si>
  <si>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</si>
  <si>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</si>
  <si>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</si>
  <si>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</si>
  <si>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</si>
  <si>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</si>
  <si>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</si>
  <si>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</si>
  <si>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</si>
  <si>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</si>
  <si>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</si>
  <si>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</si>
  <si>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</si>
  <si>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</si>
  <si>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</si>
  <si>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</si>
  <si>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</si>
  <si>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</si>
  <si>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</si>
  <si>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</si>
  <si>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</si>
  <si>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</si>
  <si>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</si>
  <si>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</si>
  <si>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</si>
  <si>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</si>
  <si>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</si>
  <si>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</si>
  <si>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</si>
  <si>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</si>
  <si>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</si>
  <si>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</si>
  <si>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</si>
  <si>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</si>
  <si>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</si>
  <si>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</si>
  <si>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</si>
  <si>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</si>
  <si>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</si>
  <si>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</si>
  <si>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</si>
  <si>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</si>
  <si>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</si>
  <si>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</si>
  <si>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</si>
  <si>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</si>
  <si>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</si>
  <si>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</si>
  <si>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</si>
  <si>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</si>
  <si>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</si>
  <si>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</si>
  <si>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</si>
  <si>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</si>
  <si>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</si>
  <si>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</si>
  <si>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</si>
  <si>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</si>
  <si>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</si>
  <si>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</si>
  <si>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</si>
  <si>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</si>
  <si>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</si>
  <si>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</si>
  <si>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</si>
  <si>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</si>
  <si>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</si>
  <si>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</si>
  <si>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</si>
  <si>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</si>
  <si>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</si>
  <si>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</si>
  <si>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</si>
  <si>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</si>
  <si>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</si>
  <si>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</si>
  <si>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</si>
  <si>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</si>
  <si>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</si>
  <si>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</si>
  <si>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</si>
  <si>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</si>
  <si>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</si>
  <si>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</si>
  <si>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</si>
  <si>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</si>
  <si>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</si>
  <si>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</si>
  <si>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</si>
  <si>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</si>
  <si>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</si>
  <si>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</si>
  <si>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</si>
  <si>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</si>
  <si>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</si>
  <si>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</si>
  <si>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</si>
  <si>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</si>
  <si>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</si>
  <si>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</si>
  <si>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</si>
  <si>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</si>
  <si>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</si>
  <si>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</si>
  <si>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</si>
  <si>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</si>
  <si>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</si>
  <si>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</si>
  <si>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</si>
  <si>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</si>
  <si>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</si>
  <si>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</si>
  <si>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</si>
  <si>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</si>
  <si>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</si>
  <si>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</si>
  <si>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</si>
  <si>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</si>
  <si>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</si>
  <si>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</si>
  <si>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</si>
  <si>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</si>
  <si>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</si>
  <si>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</si>
  <si>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</si>
  <si>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</si>
  <si>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</si>
  <si>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</si>
  <si>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</si>
  <si>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</si>
  <si>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</si>
  <si>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</si>
  <si>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</si>
  <si>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</si>
  <si>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</si>
  <si>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</si>
  <si>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</si>
  <si>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</si>
  <si>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</si>
  <si>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</si>
  <si>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</si>
  <si>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</si>
  <si>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</si>
  <si>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</si>
  <si>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</si>
  <si>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</si>
  <si>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</si>
  <si>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</si>
  <si>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</si>
  <si>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</si>
  <si>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</si>
  <si>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</si>
  <si>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</si>
  <si>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</si>
  <si>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</si>
  <si>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</si>
  <si>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</si>
  <si>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</si>
  <si>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</si>
  <si>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</si>
  <si>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</si>
  <si>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</si>
  <si>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</si>
  <si>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</si>
  <si>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</si>
  <si>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</si>
  <si>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</si>
  <si>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</si>
  <si>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</si>
  <si>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</si>
  <si>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</si>
  <si>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</si>
  <si>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</si>
  <si>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</si>
  <si>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</si>
  <si>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</si>
  <si>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</si>
  <si>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</si>
  <si>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</si>
  <si>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</si>
  <si>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</si>
  <si>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</si>
  <si>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</si>
  <si>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</si>
  <si>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</si>
  <si>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</si>
  <si>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</si>
  <si>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</si>
  <si>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</si>
  <si>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</si>
  <si>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</si>
  <si>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</si>
  <si>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</si>
  <si>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</si>
  <si>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</si>
  <si>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</si>
  <si>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</si>
  <si>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</si>
  <si>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</si>
  <si>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</si>
  <si>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</si>
  <si>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</si>
  <si>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</si>
  <si>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</si>
  <si>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</si>
  <si>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</si>
  <si>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</si>
  <si>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</si>
  <si>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</si>
  <si>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</si>
  <si>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</si>
  <si>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</si>
  <si>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</si>
  <si>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</si>
  <si>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</si>
  <si>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</si>
  <si>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</si>
  <si>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</si>
  <si>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</si>
  <si>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</si>
  <si>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</si>
  <si>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</si>
  <si>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</si>
  <si>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</si>
  <si>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</si>
  <si>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</si>
  <si>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</si>
  <si>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</si>
  <si>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</si>
  <si>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</si>
  <si>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</si>
  <si>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</si>
  <si>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</si>
  <si>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</si>
  <si>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</si>
  <si>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</si>
  <si>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</si>
  <si>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</si>
  <si>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</si>
  <si>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</si>
  <si>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</si>
  <si>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</si>
  <si>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</si>
  <si>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</si>
  <si>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</si>
  <si>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</si>
  <si>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</si>
  <si>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</si>
  <si>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</si>
  <si>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</si>
  <si>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</si>
  <si>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</si>
  <si>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</si>
  <si>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</si>
  <si>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</si>
  <si>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</si>
  <si>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</si>
  <si>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</si>
  <si>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</si>
  <si>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</si>
  <si>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</si>
  <si>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</si>
  <si>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</si>
  <si>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</si>
  <si>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</si>
  <si>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</si>
  <si>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</si>
  <si>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</si>
  <si>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</si>
  <si>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</si>
  <si>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</si>
  <si>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</si>
  <si>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</si>
  <si>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</si>
  <si>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</si>
  <si>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</si>
  <si>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</si>
  <si>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</si>
  <si>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</si>
  <si>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</si>
  <si>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</si>
  <si>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</si>
  <si>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</si>
  <si>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</si>
  <si>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</si>
  <si>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</si>
  <si>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</si>
  <si>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</si>
  <si>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</si>
  <si>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</si>
  <si>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</si>
  <si>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</si>
  <si>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</si>
  <si>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</si>
  <si>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</si>
  <si>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</si>
  <si>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</si>
  <si>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</si>
  <si>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</si>
  <si>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</si>
  <si>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</si>
  <si>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</si>
  <si>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</si>
  <si>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</si>
  <si>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</si>
  <si>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</si>
  <si>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</si>
  <si>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</si>
  <si>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</si>
  <si>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</si>
  <si>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</si>
  <si>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</si>
  <si>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</si>
  <si>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</si>
  <si>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</si>
  <si>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</si>
  <si>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</si>
  <si>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</si>
  <si>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</si>
  <si>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</si>
  <si>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</si>
  <si>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</si>
  <si>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</si>
  <si>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</si>
  <si>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</si>
  <si>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</si>
  <si>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</si>
  <si>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</si>
  <si>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</si>
  <si>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</si>
  <si>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</si>
  <si>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</si>
  <si>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</si>
  <si>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</si>
  <si>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</si>
  <si>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</si>
  <si>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</si>
  <si>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</si>
  <si>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</si>
  <si>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</si>
  <si>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</si>
  <si>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</si>
  <si>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</si>
  <si>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</si>
  <si>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</si>
  <si>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</si>
  <si>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</si>
  <si>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</si>
  <si>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</si>
  <si>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</si>
  <si>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</si>
  <si>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</si>
  <si>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</si>
  <si>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</si>
  <si>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</si>
  <si>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</si>
  <si>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</si>
  <si>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</si>
  <si>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</si>
  <si>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</si>
  <si>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</si>
  <si>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</si>
  <si>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</si>
  <si>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</si>
  <si>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</si>
  <si>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</si>
  <si>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</si>
  <si>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</si>
  <si>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</si>
  <si>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</si>
  <si>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</si>
  <si>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</si>
  <si>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</si>
  <si>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</si>
  <si>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</si>
  <si>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</si>
  <si>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</si>
  <si>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</si>
  <si>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</si>
  <si>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</si>
  <si>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</si>
  <si>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</si>
  <si>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</si>
  <si>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</si>
  <si>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</si>
  <si>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</si>
  <si>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</si>
  <si>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</si>
  <si>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</si>
  <si>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</si>
  <si>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</si>
  <si>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</si>
  <si>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</si>
  <si>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</si>
  <si>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</si>
  <si>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</si>
  <si>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</si>
  <si>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</si>
  <si>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</si>
  <si>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</si>
  <si>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</si>
  <si>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</si>
  <si>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</si>
  <si>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</si>
  <si>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</si>
  <si>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</si>
  <si>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</si>
  <si>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</si>
  <si>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</si>
  <si>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</si>
  <si>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</si>
  <si>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</si>
  <si>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</si>
  <si>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</si>
  <si>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</si>
  <si>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</si>
  <si>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</si>
  <si>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</si>
  <si>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</si>
  <si>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</si>
  <si>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</si>
  <si>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</si>
  <si>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</si>
  <si>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</si>
  <si>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</si>
  <si>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</si>
  <si>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</si>
  <si>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</si>
  <si>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</si>
  <si>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</si>
  <si>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</si>
  <si>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</si>
  <si>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</si>
  <si>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</si>
  <si>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</si>
  <si>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</si>
  <si>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</si>
  <si>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</si>
  <si>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</si>
  <si>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</si>
  <si>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</si>
  <si>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</si>
  <si>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</si>
  <si>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</si>
  <si>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</si>
  <si>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</si>
  <si>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</si>
  <si>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</si>
  <si>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</si>
  <si>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</si>
  <si>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</si>
  <si>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</si>
  <si>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</si>
  <si>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</si>
  <si>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</si>
  <si>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</si>
  <si>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</si>
  <si>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</si>
  <si>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</si>
  <si>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</si>
  <si>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</si>
  <si>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</si>
  <si>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</si>
  <si>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</si>
  <si>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</si>
  <si>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</si>
  <si>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</si>
  <si>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</si>
  <si>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</si>
  <si>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</si>
  <si>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</si>
  <si>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</si>
  <si>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</si>
  <si>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</si>
  <si>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</si>
  <si>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</si>
  <si>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</si>
  <si>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</si>
  <si>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</si>
  <si>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</si>
  <si>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</si>
  <si>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</si>
  <si>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</si>
  <si>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</si>
  <si>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</si>
  <si>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</si>
  <si>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</si>
  <si>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</si>
  <si>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</si>
  <si>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</si>
  <si>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</si>
  <si>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</si>
  <si>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</si>
  <si>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</si>
  <si>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</si>
  <si>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</si>
  <si>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</si>
  <si>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</si>
  <si>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</si>
  <si>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</si>
  <si>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</si>
  <si>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</si>
  <si>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</si>
  <si>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</si>
  <si>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</si>
  <si>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</si>
  <si>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</si>
  <si>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</si>
  <si>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</si>
  <si>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</si>
  <si>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</si>
  <si>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</si>
  <si>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</si>
  <si>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</si>
  <si>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</si>
  <si>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</si>
  <si>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</si>
  <si>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</si>
  <si>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</si>
  <si>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</si>
  <si>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</si>
  <si>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</si>
  <si>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</si>
  <si>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</si>
  <si>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</si>
  <si>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</si>
  <si>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</si>
  <si>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</si>
  <si>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</si>
  <si>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</si>
  <si>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</si>
  <si>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</si>
  <si>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</si>
  <si>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</si>
  <si>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</si>
  <si>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</si>
  <si>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</si>
  <si>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</si>
  <si>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</si>
  <si>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</si>
  <si>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</si>
  <si>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</si>
  <si>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</si>
  <si>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</si>
  <si>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</si>
  <si>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</si>
  <si>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</si>
  <si>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</si>
  <si>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</si>
  <si>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</si>
  <si>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</si>
  <si>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</si>
  <si>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</si>
  <si>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</si>
  <si>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</si>
  <si>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</si>
  <si>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</si>
  <si>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</si>
  <si>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</si>
  <si>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</si>
  <si>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</si>
  <si>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</si>
  <si>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</si>
  <si>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</si>
  <si>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</si>
  <si>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</si>
  <si>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</si>
  <si>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</si>
  <si>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</si>
  <si>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</si>
  <si>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</si>
  <si>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</si>
  <si>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</si>
  <si>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</si>
  <si>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</si>
  <si>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</si>
  <si>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</si>
  <si>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</si>
  <si>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</si>
  <si>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</si>
  <si>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</si>
  <si>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</si>
  <si>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</si>
  <si>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</si>
  <si>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</si>
  <si>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</si>
  <si>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</si>
  <si>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</si>
  <si>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</si>
  <si>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</si>
  <si>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</si>
  <si>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</si>
  <si>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</si>
  <si>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</si>
  <si>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</si>
  <si>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</si>
  <si>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</si>
  <si>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</si>
  <si>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</si>
  <si>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</si>
  <si>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</si>
  <si>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</si>
  <si>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</si>
  <si>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</si>
  <si>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</si>
  <si>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</si>
  <si>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</si>
  <si>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</si>
  <si>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</si>
  <si>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</si>
  <si>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</si>
  <si>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</si>
  <si>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</si>
  <si>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</si>
  <si>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</si>
  <si>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</si>
  <si>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</si>
  <si>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</si>
  <si>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</si>
  <si>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</si>
  <si>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</si>
  <si>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</si>
  <si>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</si>
  <si>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</si>
  <si>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</si>
  <si>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</si>
  <si>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</si>
  <si>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</si>
  <si>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</si>
  <si>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</si>
  <si>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</si>
  <si>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</si>
  <si>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</si>
  <si>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</si>
  <si>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</si>
  <si>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</si>
  <si>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</si>
  <si>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</si>
  <si>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</si>
  <si>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</si>
  <si>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</si>
  <si>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</si>
  <si>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</si>
  <si>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</si>
  <si>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</si>
  <si>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</si>
  <si>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</si>
  <si>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</si>
  <si>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</si>
  <si>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</si>
  <si>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</si>
  <si>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</si>
  <si>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</si>
  <si>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</si>
  <si>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</si>
  <si>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</si>
  <si>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</si>
  <si>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</si>
  <si>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</si>
  <si>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</si>
  <si>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</si>
  <si>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</si>
  <si>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</si>
  <si>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</si>
  <si>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</si>
  <si>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</si>
  <si>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</si>
  <si>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</si>
  <si>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</si>
  <si>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</si>
  <si>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</si>
  <si>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</si>
  <si>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</si>
  <si>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</si>
  <si>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</si>
  <si>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</si>
  <si>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</si>
  <si>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</si>
  <si>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</si>
  <si>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</si>
  <si>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</si>
  <si>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</si>
  <si>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</si>
  <si>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</si>
  <si>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</si>
  <si>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</si>
  <si>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</si>
  <si>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</si>
  <si>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</si>
  <si>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</si>
  <si>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</si>
  <si>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</si>
  <si>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</si>
  <si>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</si>
  <si>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</si>
  <si>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</si>
  <si>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</si>
  <si>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</si>
  <si>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</si>
  <si>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</si>
  <si>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</si>
  <si>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</si>
  <si>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</si>
  <si>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</si>
  <si>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</si>
  <si>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</si>
  <si>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</si>
  <si>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</si>
  <si>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</si>
  <si>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</si>
  <si>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</si>
  <si>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</si>
  <si>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</si>
  <si>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</si>
  <si>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</si>
  <si>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</si>
  <si>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</si>
  <si>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</si>
  <si>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</si>
  <si>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</si>
  <si>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</si>
  <si>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</si>
  <si>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</si>
  <si>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</si>
  <si>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</si>
  <si>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</si>
  <si>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</si>
  <si>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</si>
  <si>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</si>
  <si>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</si>
  <si>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</si>
  <si>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</si>
  <si>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</si>
  <si>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</si>
  <si>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</si>
  <si>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</si>
  <si>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</si>
  <si>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</si>
  <si>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</si>
  <si>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</si>
  <si>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</si>
  <si>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</si>
  <si>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</si>
  <si>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</si>
  <si>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</si>
  <si>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</si>
  <si>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</si>
  <si>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</si>
  <si>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</si>
  <si>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</si>
  <si>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</si>
  <si>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</si>
  <si>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</si>
  <si>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</si>
  <si>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</si>
  <si>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</si>
  <si>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</si>
  <si>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</si>
  <si>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</si>
  <si>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</si>
  <si>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</si>
  <si>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</si>
  <si>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</si>
  <si>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</si>
  <si>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</si>
  <si>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</si>
  <si>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</si>
  <si>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</si>
  <si>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</si>
  <si>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</si>
  <si>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</si>
  <si>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</si>
  <si>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</si>
  <si>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</si>
  <si>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</si>
  <si>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</si>
  <si>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</si>
  <si>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</si>
  <si>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</si>
  <si>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</si>
  <si>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</si>
  <si>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</si>
  <si>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</si>
  <si>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</si>
  <si>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</si>
  <si>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</si>
  <si>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</si>
  <si>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</si>
  <si>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</si>
  <si>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</si>
  <si>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</si>
  <si>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</si>
  <si>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</si>
  <si>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</si>
  <si>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</si>
  <si>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</si>
  <si>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</si>
  <si>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</si>
  <si>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</si>
  <si>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</si>
  <si>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</si>
  <si>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</si>
  <si>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</si>
  <si>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</si>
  <si>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</si>
  <si>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</si>
  <si>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</si>
  <si>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</si>
  <si>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</si>
  <si>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</si>
  <si>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</si>
  <si>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</si>
  <si>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</si>
  <si>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</si>
  <si>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</si>
  <si>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</si>
  <si>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</si>
  <si>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</si>
  <si>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</si>
  <si>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</si>
  <si>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</si>
  <si>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</si>
  <si>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</si>
  <si>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</si>
  <si>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</si>
  <si>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</si>
  <si>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</si>
  <si>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</si>
  <si>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</si>
  <si>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</si>
  <si>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</si>
  <si>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</si>
  <si>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</si>
  <si>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</si>
  <si>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</si>
  <si>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</si>
  <si>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</si>
  <si>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</si>
  <si>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</si>
  <si>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</si>
  <si>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</si>
  <si>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</si>
  <si>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</si>
  <si>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</si>
  <si>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</si>
  <si>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</si>
  <si>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</si>
  <si>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</si>
  <si>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</si>
  <si>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</si>
  <si>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</si>
  <si>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</si>
  <si>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</si>
  <si>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</si>
  <si>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</si>
  <si>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</si>
  <si>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</si>
  <si>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</si>
  <si>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</si>
  <si>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</si>
  <si>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</si>
  <si>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</si>
  <si>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</si>
  <si>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</si>
  <si>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</si>
  <si>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</si>
  <si>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</si>
  <si>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</si>
  <si>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</si>
  <si>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</si>
  <si>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</si>
  <si>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</si>
  <si>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</si>
  <si>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</si>
  <si>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</si>
  <si>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</si>
  <si>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</si>
  <si>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</si>
  <si>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</si>
  <si>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</si>
  <si>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</si>
  <si>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</si>
  <si>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</si>
  <si>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</si>
  <si>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</si>
  <si>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</si>
  <si>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</si>
  <si>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</si>
  <si>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</si>
  <si>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</si>
  <si>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</si>
  <si>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</si>
  <si>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</si>
  <si>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</si>
  <si>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</si>
  <si>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</si>
  <si>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</si>
  <si>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</si>
  <si>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</si>
  <si>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</si>
  <si>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</si>
  <si>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</si>
  <si>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</si>
  <si>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</si>
  <si>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</si>
  <si>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</si>
  <si>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</si>
  <si>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</si>
  <si>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</si>
  <si>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</si>
  <si>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</si>
  <si>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</si>
  <si>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</si>
  <si>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</si>
  <si>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</si>
  <si>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</si>
  <si>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</si>
  <si>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</si>
  <si>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</si>
  <si>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</si>
  <si>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</si>
  <si>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</si>
  <si>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</si>
  <si>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</si>
  <si>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</si>
  <si>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</si>
  <si>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</si>
  <si>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</si>
  <si>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</si>
  <si>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</si>
  <si>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</si>
  <si>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</si>
  <si>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</si>
  <si>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</si>
  <si>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</si>
  <si>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</si>
  <si>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</si>
  <si>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</si>
  <si>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</si>
  <si>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</si>
  <si>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</si>
  <si>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</si>
  <si>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</si>
  <si>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</si>
  <si>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</si>
  <si>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</si>
  <si>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</si>
  <si>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</si>
  <si>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</si>
  <si>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</si>
  <si>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</si>
  <si>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</si>
  <si>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</si>
  <si>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</si>
  <si>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</si>
  <si>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</si>
  <si>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</si>
  <si>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</si>
  <si>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</si>
  <si>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</si>
  <si>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</si>
  <si>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</si>
  <si>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</si>
  <si>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</si>
  <si>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</si>
  <si>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</si>
  <si>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</si>
  <si>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</si>
  <si>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</si>
  <si>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</si>
  <si>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</si>
  <si>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</si>
  <si>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</si>
  <si>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</si>
  <si>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</si>
  <si>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</si>
  <si>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</si>
  <si>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</si>
  <si>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</si>
  <si>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</si>
  <si>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</si>
  <si>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</si>
  <si>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</si>
  <si>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</si>
  <si>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</si>
  <si>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</si>
  <si>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</si>
  <si>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</si>
  <si>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</si>
  <si>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</si>
  <si>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</si>
  <si>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</si>
  <si>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</si>
  <si>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</si>
  <si>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</si>
  <si>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</si>
  <si>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</si>
  <si>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</si>
  <si>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</si>
  <si>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</si>
  <si>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</si>
  <si>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</si>
  <si>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</si>
  <si>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</si>
  <si>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</si>
  <si>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</si>
  <si>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</si>
  <si>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</si>
  <si>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</si>
  <si>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</si>
  <si>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</si>
  <si>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</si>
  <si>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</si>
  <si>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</si>
  <si>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</si>
  <si>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</si>
  <si>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</si>
  <si>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</si>
  <si>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</si>
  <si>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</si>
  <si>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</si>
  <si>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</si>
  <si>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</si>
  <si>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</si>
  <si>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</si>
  <si>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</si>
  <si>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</si>
  <si>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</si>
  <si>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</si>
  <si>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</si>
  <si>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</si>
  <si>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</si>
  <si>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</si>
  <si>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</si>
  <si>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</si>
  <si>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</si>
  <si>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</si>
  <si>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</si>
  <si>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</si>
  <si>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</si>
  <si>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</si>
  <si>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</si>
  <si>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</si>
  <si>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</si>
  <si>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</si>
  <si>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</si>
  <si>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</si>
  <si>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</si>
  <si>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</si>
  <si>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</si>
  <si>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</si>
  <si>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</si>
  <si>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</si>
  <si>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</si>
  <si>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</si>
  <si>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</si>
  <si>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</si>
  <si>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</si>
  <si>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</si>
  <si>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</si>
  <si>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</si>
  <si>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</si>
  <si>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</si>
  <si>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</si>
  <si>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</si>
  <si>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</si>
  <si>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</si>
  <si>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</si>
  <si>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</si>
  <si>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</si>
  <si>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</si>
  <si>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</si>
  <si>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</si>
  <si>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</si>
  <si>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</si>
  <si>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</si>
  <si>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</si>
  <si>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</si>
  <si>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</si>
  <si>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</si>
  <si>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</si>
  <si>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</si>
  <si>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</si>
  <si>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</si>
  <si>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</si>
  <si>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</si>
  <si>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</si>
  <si>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</si>
  <si>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</si>
  <si>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</si>
  <si>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</si>
  <si>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</si>
  <si>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</si>
  <si>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</si>
  <si>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</si>
  <si>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</si>
  <si>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</si>
  <si>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</si>
  <si>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</si>
  <si>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</si>
  <si>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</si>
  <si>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</si>
  <si>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</si>
  <si>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</si>
  <si>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</si>
  <si>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</si>
  <si>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</si>
  <si>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</si>
  <si>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</si>
  <si>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</si>
  <si>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</si>
  <si>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</si>
  <si>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</si>
  <si>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</si>
  <si>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</si>
  <si>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</si>
  <si>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</si>
  <si>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</si>
  <si>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</si>
  <si>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</si>
  <si>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</si>
  <si>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</si>
  <si>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</si>
  <si>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</si>
  <si>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</si>
  <si>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</si>
  <si>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</si>
  <si>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</si>
  <si>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</si>
  <si>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</si>
  <si>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</si>
  <si>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</si>
  <si>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</si>
  <si>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</si>
  <si>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</si>
  <si>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</si>
  <si>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</si>
  <si>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</si>
  <si>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</si>
  <si>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</si>
  <si>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</si>
  <si>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</si>
  <si>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</si>
  <si>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</si>
  <si>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</si>
  <si>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</si>
  <si>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</si>
  <si>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</si>
  <si>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</si>
  <si>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</si>
  <si>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</si>
  <si>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</si>
  <si>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</si>
  <si>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</si>
  <si>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</si>
  <si>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</si>
  <si>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</si>
  <si>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</si>
  <si>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</si>
  <si>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</si>
  <si>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</si>
  <si>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</si>
  <si>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</si>
  <si>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</si>
  <si>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</si>
  <si>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</si>
  <si>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</si>
  <si>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</si>
  <si>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</si>
  <si>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</si>
  <si>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</si>
  <si>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</si>
  <si>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</si>
  <si>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</si>
  <si>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</si>
  <si>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</si>
  <si>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</si>
  <si>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</si>
  <si>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</si>
  <si>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</si>
  <si>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</si>
  <si>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</si>
  <si>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</si>
  <si>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</si>
  <si>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</si>
  <si>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</si>
  <si>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</si>
  <si>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</si>
  <si>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</si>
  <si>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</si>
  <si>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</si>
  <si>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</si>
  <si>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</si>
  <si>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</si>
  <si>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</si>
  <si>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</si>
  <si>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</si>
  <si>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</si>
  <si>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</si>
  <si>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</si>
  <si>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</si>
  <si>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</si>
  <si>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</si>
  <si>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</si>
  <si>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</si>
  <si>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</si>
  <si>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</si>
  <si>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</si>
  <si>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</si>
  <si>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</si>
  <si>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</si>
  <si>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</si>
  <si>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</si>
  <si>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</si>
  <si>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</si>
  <si>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</si>
  <si>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</si>
  <si>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</si>
  <si>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</si>
  <si>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</si>
  <si>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</si>
  <si>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</si>
  <si>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</si>
  <si>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</si>
  <si>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</si>
  <si>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</si>
  <si>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</si>
  <si>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</si>
  <si>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</si>
  <si>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</si>
  <si>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</si>
  <si>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</si>
  <si>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</si>
  <si>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</si>
  <si>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</si>
  <si>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</si>
  <si>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</si>
  <si>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</si>
  <si>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</si>
  <si>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</si>
  <si>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</si>
  <si>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</si>
  <si>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</si>
  <si>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</si>
  <si>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</si>
  <si>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</si>
  <si>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</si>
  <si>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</si>
  <si>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</si>
  <si>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</si>
  <si>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</si>
  <si>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</si>
  <si>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</si>
  <si>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</si>
  <si>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</si>
  <si>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</si>
  <si>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</si>
  <si>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</si>
  <si>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</si>
  <si>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</si>
  <si>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</si>
  <si>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</si>
  <si>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</si>
  <si>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</si>
  <si>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</si>
  <si>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</si>
  <si>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</si>
  <si>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</si>
  <si>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</si>
  <si>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</si>
  <si>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</si>
  <si>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</si>
  <si>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</si>
  <si>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</si>
  <si>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</si>
  <si>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</si>
  <si>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</si>
  <si>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</si>
  <si>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</si>
  <si>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</si>
  <si>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</si>
  <si>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</si>
  <si>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</si>
  <si>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</si>
  <si>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</si>
  <si>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</si>
  <si>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</si>
  <si>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</si>
  <si>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</si>
  <si>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</si>
  <si>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</si>
  <si>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</si>
  <si>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</si>
  <si>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</si>
  <si>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</si>
  <si>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</si>
  <si>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</si>
  <si>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</si>
  <si>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</si>
  <si>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</si>
  <si>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</si>
  <si>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</si>
  <si>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</si>
  <si>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</si>
  <si>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</si>
  <si>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</si>
  <si>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</si>
  <si>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</si>
  <si>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</si>
  <si>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</si>
  <si>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</si>
  <si>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</si>
  <si>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</si>
  <si>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</si>
  <si>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</si>
  <si>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</si>
  <si>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</si>
  <si>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</si>
  <si>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</si>
  <si>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</si>
  <si>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</si>
  <si>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</si>
  <si>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</si>
  <si>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</si>
  <si>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</si>
  <si>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</si>
  <si>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</si>
  <si>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</si>
  <si>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</si>
  <si>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</si>
  <si>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</si>
  <si>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</si>
  <si>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</si>
  <si>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</si>
  <si>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</si>
  <si>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</si>
  <si>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</si>
  <si>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</si>
  <si>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</si>
  <si>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</si>
  <si>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</si>
  <si>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</si>
  <si>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</si>
  <si>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</si>
  <si>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</si>
  <si>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</si>
  <si>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</si>
  <si>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</si>
  <si>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</si>
  <si>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</si>
  <si>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</si>
  <si>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</si>
  <si>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</si>
  <si>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</si>
  <si>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</si>
  <si>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</si>
  <si>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</si>
  <si>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</si>
  <si>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</si>
  <si>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</si>
  <si>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</si>
  <si>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</si>
  <si>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</si>
  <si>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</si>
  <si>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</si>
  <si>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</si>
  <si>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</si>
  <si>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</si>
  <si>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</si>
  <si>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</si>
  <si>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</si>
  <si>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</si>
  <si>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</si>
  <si>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</si>
  <si>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</si>
  <si>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</si>
  <si>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</si>
  <si>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</si>
  <si>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</si>
  <si>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</si>
  <si>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</si>
  <si>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</si>
  <si>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</si>
  <si>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</si>
  <si>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</si>
  <si>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</si>
  <si>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</si>
  <si>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</si>
  <si>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</si>
  <si>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</si>
  <si>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</si>
  <si>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</si>
  <si>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</si>
  <si>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</si>
  <si>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</si>
  <si>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</si>
  <si>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</si>
  <si>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</si>
  <si>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</si>
  <si>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</si>
  <si>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</si>
  <si>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</si>
  <si>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</si>
  <si>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</si>
  <si>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</si>
  <si>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</si>
  <si>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</si>
  <si>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</si>
  <si>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</si>
  <si>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</si>
  <si>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</si>
  <si>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</si>
  <si>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</si>
  <si>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</si>
  <si>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</si>
  <si>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</si>
  <si>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</si>
  <si>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</si>
  <si>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</si>
  <si>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</si>
  <si>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</si>
  <si>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</si>
  <si>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</si>
  <si>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</si>
  <si>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</si>
  <si>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</si>
  <si>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</si>
  <si>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</si>
  <si>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</si>
  <si>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</si>
  <si>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</si>
  <si>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</si>
  <si>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</si>
  <si>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</si>
  <si>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</si>
  <si>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</si>
  <si>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</si>
  <si>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</si>
  <si>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</si>
  <si>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</si>
  <si>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</si>
  <si>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</si>
  <si>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</si>
  <si>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</si>
  <si>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</si>
  <si>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</si>
  <si>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</si>
  <si>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</si>
  <si>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</si>
  <si>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</si>
  <si>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</si>
  <si>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</si>
  <si>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</si>
  <si>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</si>
  <si>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</si>
  <si>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</si>
  <si>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</si>
  <si>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</si>
  <si>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</si>
  <si>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</si>
  <si>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</si>
  <si>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</si>
  <si>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</si>
  <si>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</si>
  <si>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</si>
  <si>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</si>
  <si>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</si>
  <si>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</si>
  <si>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</si>
  <si>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</si>
  <si>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</si>
  <si>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</si>
  <si>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</si>
  <si>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</si>
  <si>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</si>
  <si>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</si>
  <si>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</si>
  <si>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</si>
  <si>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</si>
  <si>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</si>
  <si>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</si>
  <si>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</si>
  <si>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</si>
  <si>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</si>
  <si>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</si>
  <si>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</si>
  <si>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</si>
  <si>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</si>
  <si>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</si>
  <si>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</si>
  <si>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</si>
  <si>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</si>
  <si>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</si>
  <si>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</si>
  <si>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</si>
  <si>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</si>
  <si>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</si>
  <si>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</si>
  <si>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</si>
  <si>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</si>
  <si>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</si>
  <si>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</si>
  <si>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</si>
  <si>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</si>
  <si>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</si>
  <si>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</si>
  <si>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</si>
  <si>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</si>
  <si>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</si>
  <si>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</si>
  <si>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</si>
  <si>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</si>
  <si>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</si>
  <si>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</si>
  <si>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</si>
  <si>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</si>
  <si>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</si>
  <si>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</si>
  <si>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</si>
  <si>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</si>
  <si>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</si>
  <si>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</si>
  <si>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</si>
  <si>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</si>
  <si>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</si>
  <si>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</si>
  <si>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</si>
  <si>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</si>
  <si>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</si>
  <si>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</si>
  <si>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</si>
  <si>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</si>
  <si>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</si>
  <si>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</si>
  <si>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</si>
  <si>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</si>
  <si>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</si>
  <si>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</si>
  <si>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</si>
  <si>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</si>
  <si>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</si>
  <si>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</si>
  <si>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</si>
  <si>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</si>
  <si>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</si>
  <si>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</si>
  <si>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</si>
  <si>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</si>
  <si>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</si>
  <si>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</si>
  <si>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</si>
  <si>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</si>
  <si>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</si>
  <si>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</si>
  <si>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</si>
  <si>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</si>
  <si>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</si>
  <si>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</si>
  <si>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</si>
  <si>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</si>
  <si>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</si>
  <si>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</si>
  <si>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</si>
  <si>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</si>
  <si>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</si>
  <si>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</si>
  <si>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</si>
  <si>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</si>
  <si>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</si>
  <si>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</si>
  <si>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</si>
  <si>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</si>
  <si>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</si>
  <si>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</si>
  <si>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</si>
  <si>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</si>
  <si>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</si>
  <si>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</si>
  <si>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</si>
  <si>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</si>
  <si>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</si>
  <si>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</si>
  <si>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</si>
  <si>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</si>
  <si>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</si>
  <si>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</si>
  <si>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</si>
  <si>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</si>
  <si>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</si>
  <si>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</si>
  <si>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</si>
  <si>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</si>
  <si>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</si>
  <si>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</si>
  <si>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</si>
  <si>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</si>
  <si>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</si>
  <si>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</si>
  <si>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</si>
  <si>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</si>
  <si>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</si>
  <si>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</si>
  <si>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</si>
  <si>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</si>
  <si>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</si>
  <si>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</si>
  <si>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</si>
  <si>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</si>
  <si>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</si>
  <si>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</si>
  <si>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</si>
  <si>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</si>
  <si>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</si>
  <si>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</si>
  <si>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</si>
  <si>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</si>
  <si>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</si>
  <si>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</si>
  <si>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</si>
  <si>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</si>
  <si>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</si>
  <si>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</si>
  <si>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</si>
  <si>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</si>
  <si>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</si>
  <si>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</si>
  <si>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</si>
  <si>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</si>
  <si>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</si>
  <si>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</si>
  <si>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</si>
  <si>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</si>
  <si>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</si>
  <si>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</si>
  <si>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</si>
  <si>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</si>
  <si>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</si>
  <si>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</si>
  <si>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</si>
  <si>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</si>
  <si>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</si>
  <si>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</si>
  <si>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</si>
  <si>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</si>
  <si>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</si>
  <si>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</si>
  <si>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</si>
  <si>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</si>
  <si>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</si>
  <si>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</si>
  <si>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</si>
  <si>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</si>
  <si>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</si>
  <si>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</si>
  <si>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</si>
  <si>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</si>
  <si>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</si>
  <si>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</si>
  <si>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</si>
  <si>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</si>
  <si>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</si>
  <si>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</si>
  <si>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</si>
  <si>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</si>
  <si>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</si>
  <si>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</si>
  <si>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</si>
  <si>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</si>
  <si>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</si>
  <si>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</si>
  <si>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</si>
  <si>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</si>
  <si>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</si>
  <si>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</si>
  <si>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</si>
  <si>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</si>
  <si>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</si>
  <si>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</si>
  <si>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</si>
  <si>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</si>
  <si>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</si>
  <si>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</si>
  <si>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</si>
  <si>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</si>
  <si>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</si>
  <si>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</si>
  <si>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</si>
  <si>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</si>
  <si>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</si>
  <si>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</si>
  <si>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</si>
  <si>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</si>
  <si>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</si>
  <si>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</si>
  <si>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</si>
  <si>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</si>
  <si>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</si>
  <si>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</si>
  <si>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</si>
  <si>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</si>
  <si>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</si>
  <si>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</si>
  <si>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</si>
  <si>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</si>
  <si>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</si>
  <si>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</si>
  <si>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</si>
  <si>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</si>
  <si>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</si>
  <si>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</si>
  <si>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</si>
  <si>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</si>
  <si>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</si>
  <si>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</si>
  <si>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</si>
  <si>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</si>
  <si>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</si>
  <si>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</si>
  <si>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</si>
  <si>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</si>
  <si>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</si>
  <si>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</si>
  <si>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</si>
  <si>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</si>
  <si>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</si>
  <si>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</si>
  <si>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</si>
  <si>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</si>
  <si>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</si>
  <si>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</si>
  <si>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</si>
  <si>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</si>
  <si>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</si>
  <si>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</si>
  <si>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</si>
  <si>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</si>
  <si>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</si>
  <si>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</si>
  <si>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</si>
  <si>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</si>
  <si>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</si>
  <si>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</si>
  <si>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</si>
  <si>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</si>
  <si>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</si>
  <si>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</si>
  <si>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</si>
  <si>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</si>
  <si>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</si>
  <si>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</si>
  <si>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</si>
  <si>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</si>
  <si>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</si>
  <si>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</si>
  <si>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</si>
  <si>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</si>
  <si>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</si>
  <si>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</si>
  <si>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</si>
  <si>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</si>
  <si>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</si>
  <si>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</si>
  <si>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</si>
  <si>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</si>
  <si>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</si>
  <si>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</si>
  <si>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</si>
  <si>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</si>
  <si>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</si>
  <si>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</si>
  <si>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</si>
  <si>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</si>
  <si>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</si>
  <si>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</si>
  <si>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</si>
  <si>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</si>
  <si>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</si>
  <si>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</si>
  <si>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</si>
  <si>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</si>
  <si>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</si>
  <si>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</si>
  <si>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</si>
  <si>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</si>
  <si>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</si>
  <si>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</si>
  <si>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</si>
  <si>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</si>
  <si>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</si>
  <si>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</si>
  <si>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</si>
  <si>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</si>
  <si>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</si>
  <si>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</si>
  <si>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</si>
  <si>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</si>
  <si>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</si>
  <si>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</si>
  <si>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</si>
  <si>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</si>
  <si>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</si>
  <si>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</si>
  <si>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</si>
  <si>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</si>
  <si>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</si>
  <si>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</si>
  <si>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</si>
  <si>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</si>
  <si>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</si>
  <si>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</si>
  <si>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</si>
  <si>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</si>
  <si>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</si>
  <si>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</si>
  <si>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</si>
  <si>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</si>
  <si>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</si>
  <si>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</si>
  <si>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</si>
  <si>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</si>
  <si>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</si>
  <si>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</si>
  <si>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</si>
  <si>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</si>
  <si>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</si>
  <si>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</si>
  <si>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</si>
  <si>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</si>
  <si>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</si>
  <si>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</si>
  <si>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</si>
  <si>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</si>
  <si>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</si>
  <si>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</si>
  <si>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</si>
  <si>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</si>
  <si>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</si>
  <si>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</si>
  <si>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</si>
  <si>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</si>
  <si>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</si>
  <si>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</si>
  <si>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</si>
  <si>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</si>
  <si>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</si>
  <si>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</si>
  <si>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</si>
  <si>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</si>
  <si>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</si>
  <si>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</si>
  <si>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</si>
  <si>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</si>
  <si>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</si>
  <si>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</si>
  <si>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</si>
  <si>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</si>
  <si>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</si>
  <si>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</si>
  <si>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</si>
  <si>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</si>
  <si>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</si>
  <si>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</si>
  <si>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</si>
  <si>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</si>
  <si>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</si>
  <si>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</si>
  <si>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</si>
  <si>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</si>
  <si>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</si>
  <si>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</si>
  <si>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</si>
  <si>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</si>
  <si>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</si>
  <si>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</si>
  <si>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</si>
  <si>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</si>
  <si>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</si>
  <si>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</si>
  <si>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</si>
  <si>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</si>
  <si>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</si>
  <si>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</si>
  <si>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</si>
  <si>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</si>
  <si>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</si>
  <si>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</si>
  <si>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</si>
  <si>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</si>
  <si>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</si>
  <si>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</si>
  <si>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</si>
  <si>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</si>
  <si>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</si>
  <si>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</si>
  <si>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</si>
  <si>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</si>
  <si>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</si>
  <si>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</si>
  <si>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</si>
  <si>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</si>
  <si>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</si>
  <si>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</si>
  <si>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</si>
  <si>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</si>
  <si>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</si>
  <si>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</si>
  <si>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</si>
  <si>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</si>
  <si>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</si>
  <si>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</si>
  <si>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</si>
  <si>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</si>
  <si>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</si>
  <si>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</si>
  <si>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</si>
  <si>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</si>
  <si>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</si>
  <si>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</si>
  <si>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</si>
  <si>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</si>
  <si>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</si>
  <si>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</si>
  <si>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</si>
  <si>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</si>
  <si>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</si>
  <si>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</si>
  <si>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</si>
  <si>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</si>
  <si>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</si>
  <si>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</si>
  <si>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</si>
  <si>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</si>
  <si>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</si>
  <si>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</si>
  <si>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</si>
  <si>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</si>
  <si>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</si>
  <si>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</si>
  <si>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</si>
  <si>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</si>
  <si>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</si>
  <si>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</si>
  <si>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</si>
  <si>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</si>
  <si>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</si>
  <si>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</si>
  <si>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</si>
  <si>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</si>
  <si>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</si>
  <si>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</si>
  <si>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</si>
  <si>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</si>
  <si>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</si>
  <si>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</si>
  <si>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</si>
  <si>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</si>
  <si>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</si>
  <si>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</si>
  <si>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</si>
  <si>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</si>
  <si>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</si>
  <si>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</si>
  <si>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</si>
  <si>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</si>
  <si>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</si>
  <si>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</si>
  <si>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</si>
  <si>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</si>
  <si>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</si>
  <si>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</si>
  <si>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</si>
  <si>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</si>
  <si>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</si>
  <si>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</si>
  <si>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</si>
  <si>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</si>
  <si>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</si>
  <si>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</si>
  <si>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</si>
  <si>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</si>
  <si>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</si>
  <si>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</si>
  <si>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</si>
  <si>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</si>
  <si>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</si>
  <si>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</si>
  <si>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</si>
  <si>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</si>
  <si>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</si>
  <si>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</si>
  <si>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</si>
  <si>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</si>
  <si>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</si>
  <si>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</si>
  <si>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</si>
  <si>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</si>
  <si>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</si>
  <si>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</si>
  <si>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</si>
  <si>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</si>
  <si>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</si>
  <si>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</si>
  <si>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</si>
  <si>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</si>
  <si>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</si>
  <si>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</si>
  <si>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</si>
  <si>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</si>
  <si>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</si>
  <si>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</si>
  <si>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</si>
  <si>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</si>
  <si>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</si>
  <si>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</si>
  <si>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</si>
  <si>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</si>
  <si>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</si>
  <si>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</si>
  <si>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</si>
  <si>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</si>
  <si>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</si>
  <si>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</si>
  <si>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</si>
  <si>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</si>
  <si>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</si>
  <si>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</si>
  <si>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</si>
  <si>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</si>
  <si>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</si>
  <si>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</si>
  <si>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</si>
  <si>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</si>
  <si>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</si>
  <si>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</si>
  <si>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</si>
  <si>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</si>
  <si>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</si>
  <si>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</si>
  <si>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</si>
  <si>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</si>
  <si>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</si>
  <si>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</si>
  <si>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</si>
  <si>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</si>
  <si>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</si>
  <si>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</si>
  <si>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</si>
  <si>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</si>
  <si>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</si>
  <si>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</si>
  <si>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</si>
  <si>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</si>
  <si>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</si>
  <si>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</si>
  <si>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</si>
  <si>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</si>
  <si>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</si>
  <si>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</si>
  <si>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</si>
  <si>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</si>
  <si>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</si>
  <si>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</si>
  <si>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</si>
  <si>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</si>
  <si>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</si>
  <si>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</si>
  <si>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</si>
  <si>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</si>
  <si>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</si>
  <si>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</si>
  <si>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</si>
  <si>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</si>
  <si>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</si>
  <si>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</si>
  <si>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</si>
  <si>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</si>
  <si>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</si>
  <si>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</si>
  <si>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</si>
  <si>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</si>
  <si>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</si>
  <si>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</si>
  <si>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</si>
  <si>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</si>
  <si>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</si>
  <si>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</si>
  <si>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</si>
  <si>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</si>
  <si>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</si>
  <si>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</si>
  <si>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</si>
  <si>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</si>
  <si>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</si>
  <si>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</si>
  <si>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</si>
  <si>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</si>
  <si>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</si>
  <si>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</si>
  <si>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</si>
  <si>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</si>
  <si>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</si>
  <si>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</si>
  <si>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</si>
  <si>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</si>
  <si>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</si>
  <si>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</si>
  <si>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</si>
  <si>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</si>
  <si>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</si>
  <si>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</si>
  <si>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</si>
  <si>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</si>
  <si>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</si>
  <si>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</si>
  <si>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</si>
  <si>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</si>
  <si>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</si>
  <si>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</si>
  <si>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</si>
  <si>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</si>
  <si>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</si>
  <si>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</si>
  <si>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</si>
  <si>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</si>
  <si>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</si>
  <si>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</si>
  <si>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</si>
  <si>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</si>
  <si>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</si>
  <si>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</si>
  <si>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</si>
  <si>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</si>
  <si>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</si>
  <si>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</si>
  <si>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</si>
  <si>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</si>
  <si>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</si>
  <si>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</si>
  <si>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</si>
  <si>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</si>
  <si>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</si>
  <si>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</si>
  <si>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</si>
  <si>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</si>
  <si>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</si>
  <si>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</si>
  <si>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</si>
  <si>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</si>
  <si>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</si>
  <si>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</si>
  <si>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</si>
  <si>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</si>
  <si>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</si>
  <si>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</si>
  <si>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</si>
  <si>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</si>
  <si>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</si>
  <si>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</si>
  <si>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</si>
  <si>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</si>
  <si>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</si>
  <si>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</si>
  <si>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</si>
  <si>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</si>
  <si>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</si>
  <si>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</si>
  <si>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</si>
  <si>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</si>
  <si>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</si>
  <si>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</si>
  <si>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</si>
  <si>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</si>
  <si>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</si>
  <si>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</si>
  <si>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</si>
  <si>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</si>
  <si>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</si>
  <si>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</si>
  <si>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</si>
  <si>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</si>
  <si>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</si>
  <si>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</si>
  <si>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</si>
  <si>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</si>
  <si>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</si>
  <si>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</si>
  <si>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</si>
  <si>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</si>
  <si>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</si>
  <si>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</si>
  <si>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</si>
  <si>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</si>
  <si>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</si>
  <si>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</si>
  <si>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</si>
  <si>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</si>
  <si>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</si>
  <si>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</si>
  <si>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</si>
  <si>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</si>
  <si>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</si>
  <si>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</si>
  <si>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</si>
  <si>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</si>
  <si>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</si>
  <si>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</si>
  <si>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</si>
  <si>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</si>
  <si>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</si>
  <si>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</si>
  <si>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</si>
  <si>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</si>
  <si>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</si>
  <si>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</si>
  <si>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</si>
  <si>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</si>
  <si>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</si>
  <si>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</si>
  <si>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</si>
  <si>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</si>
  <si>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</si>
  <si>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</si>
  <si>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</si>
  <si>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</si>
  <si>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</si>
  <si>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</si>
  <si>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</si>
  <si>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</si>
  <si>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</si>
  <si>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</si>
  <si>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</si>
  <si>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</si>
  <si>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</si>
  <si>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</si>
  <si>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</si>
  <si>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</si>
  <si>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</si>
  <si>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</si>
  <si>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</si>
  <si>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</si>
  <si>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</si>
  <si>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</si>
  <si>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</si>
  <si>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</si>
  <si>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</si>
  <si>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</si>
  <si>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</si>
  <si>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</si>
  <si>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</si>
  <si>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</si>
  <si>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</si>
  <si>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</si>
  <si>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</si>
  <si>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</si>
  <si>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</si>
  <si>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</si>
  <si>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</si>
  <si>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</si>
  <si>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</si>
  <si>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</si>
  <si>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</si>
  <si>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</si>
  <si>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</si>
  <si>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</si>
  <si>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</si>
  <si>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</si>
  <si>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</si>
  <si>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</si>
  <si>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</si>
  <si>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</si>
  <si>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</si>
  <si>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</si>
  <si>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</si>
  <si>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</si>
  <si>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</si>
  <si>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</si>
  <si>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</si>
  <si>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</si>
  <si>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</si>
  <si>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</si>
  <si>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</si>
  <si>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</si>
  <si>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</si>
  <si>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</si>
  <si>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</si>
  <si>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</si>
  <si>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</si>
  <si>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</si>
  <si>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</si>
  <si>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</si>
  <si>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</si>
  <si>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</si>
  <si>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</si>
  <si>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</si>
  <si>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</si>
  <si>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</si>
  <si>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</si>
  <si>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</si>
  <si>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</si>
  <si>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</si>
  <si>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</si>
  <si>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</si>
  <si>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</si>
  <si>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</si>
  <si>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</si>
  <si>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</si>
  <si>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</si>
  <si>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</si>
  <si>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</si>
  <si>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</si>
  <si>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</si>
  <si>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</si>
  <si>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</si>
  <si>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</si>
  <si>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</si>
  <si>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</si>
  <si>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</si>
  <si>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</si>
  <si>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</si>
  <si>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</si>
  <si>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</si>
  <si>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</si>
  <si>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</si>
  <si>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</si>
  <si>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</si>
  <si>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</si>
  <si>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</si>
  <si>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</si>
  <si>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</si>
  <si>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</si>
  <si>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</si>
  <si>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</si>
  <si>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</si>
  <si>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</si>
  <si>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</si>
  <si>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</si>
  <si>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</si>
  <si>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</si>
  <si>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</si>
  <si>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</si>
  <si>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</si>
  <si>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</si>
  <si>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</si>
  <si>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</si>
  <si>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</si>
  <si>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</si>
  <si>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</si>
  <si>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</si>
  <si>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</si>
  <si>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</si>
  <si>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</si>
  <si>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</si>
  <si>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</si>
  <si>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</si>
  <si>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</si>
  <si>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</si>
  <si>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</si>
  <si>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</si>
  <si>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</si>
  <si>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</si>
  <si>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</si>
  <si>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</si>
  <si>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</si>
  <si>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</si>
  <si>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</si>
  <si>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</si>
  <si>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</si>
  <si>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</si>
  <si>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</si>
  <si>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</si>
  <si>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</si>
  <si>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</si>
  <si>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</si>
  <si>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</si>
  <si>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</si>
  <si>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</si>
  <si>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</si>
  <si>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</si>
  <si>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</si>
  <si>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</si>
  <si>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</si>
  <si>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</si>
  <si>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</si>
  <si>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</si>
  <si>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</si>
  <si>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</si>
  <si>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</si>
  <si>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</si>
  <si>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</si>
  <si>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</si>
  <si>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</si>
  <si>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</si>
  <si>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</si>
  <si>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</si>
  <si>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</si>
  <si>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</si>
  <si>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</si>
  <si>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</si>
  <si>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</si>
  <si>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</si>
  <si>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</si>
  <si>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</si>
  <si>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</si>
  <si>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</si>
  <si>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</si>
  <si>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</si>
  <si>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</si>
  <si>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</si>
  <si>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</si>
  <si>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</si>
  <si>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</si>
  <si>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</si>
  <si>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</si>
  <si>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</si>
  <si>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</si>
  <si>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</si>
  <si>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</si>
  <si>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</si>
  <si>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</si>
  <si>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</si>
  <si>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</si>
  <si>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</si>
  <si>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</si>
  <si>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</si>
  <si>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</si>
  <si>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</si>
  <si>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</si>
  <si>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</si>
  <si>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</si>
  <si>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</si>
  <si>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</si>
  <si>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</si>
  <si>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</si>
  <si>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</si>
  <si>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</si>
  <si>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</si>
  <si>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</si>
  <si>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</si>
  <si>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</si>
  <si>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</si>
  <si>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</si>
  <si>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</si>
  <si>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</si>
  <si>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</si>
  <si>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</si>
  <si>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</si>
  <si>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</si>
  <si>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</si>
  <si>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</si>
  <si>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</si>
  <si>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</si>
  <si>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</si>
  <si>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</si>
  <si>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</si>
  <si>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</si>
  <si>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</si>
  <si>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</si>
  <si>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</si>
  <si>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</si>
  <si>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</si>
  <si>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</si>
  <si>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</si>
  <si>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</si>
  <si>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</si>
  <si>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</si>
  <si>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</si>
  <si>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</si>
  <si>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</si>
  <si>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</si>
  <si>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</si>
  <si>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</si>
  <si>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</si>
  <si>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</si>
  <si>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</si>
  <si>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</si>
  <si>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</si>
  <si>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</si>
  <si>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</si>
  <si>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</si>
  <si>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</si>
  <si>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</si>
  <si>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</si>
  <si>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</si>
  <si>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</si>
  <si>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</si>
  <si>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</si>
  <si>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</si>
  <si>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</si>
  <si>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</si>
  <si>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</si>
  <si>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</si>
  <si>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</si>
  <si>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</si>
  <si>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</si>
  <si>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</si>
  <si>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</si>
  <si>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</si>
  <si>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</si>
  <si>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</si>
  <si>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</si>
  <si>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</si>
  <si>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</si>
  <si>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</si>
  <si>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</si>
  <si>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</si>
  <si>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</si>
  <si>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</si>
  <si>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</si>
  <si>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</si>
  <si>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</si>
  <si>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</si>
  <si>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</si>
  <si>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</si>
  <si>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</si>
  <si>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</si>
  <si>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</si>
  <si>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</si>
  <si>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</si>
  <si>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</si>
  <si>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</si>
  <si>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</si>
  <si>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</si>
  <si>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</si>
  <si>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</si>
  <si>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</si>
  <si>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</si>
  <si>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</si>
  <si>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</si>
  <si>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</si>
  <si>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</si>
  <si>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</si>
  <si>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</si>
  <si>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</si>
  <si>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</si>
  <si>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</si>
  <si>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</si>
  <si>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</si>
  <si>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</si>
  <si>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</si>
  <si>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</si>
  <si>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</si>
  <si>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</si>
  <si>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</si>
  <si>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</si>
  <si>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</si>
  <si>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</si>
  <si>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</si>
  <si>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</si>
  <si>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</si>
  <si>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</si>
  <si>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</si>
  <si>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</si>
  <si>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</si>
  <si>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</si>
  <si>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</si>
  <si>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</si>
  <si>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</si>
  <si>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</si>
  <si>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</si>
  <si>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</si>
  <si>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</si>
  <si>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</si>
  <si>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</si>
  <si>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</si>
  <si>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</si>
  <si>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</si>
  <si>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</si>
  <si>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</si>
  <si>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</si>
  <si>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</si>
  <si>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</si>
  <si>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</si>
  <si>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</si>
  <si>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</si>
  <si>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</si>
  <si>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</si>
  <si>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</si>
  <si>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</si>
  <si>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</si>
  <si>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</si>
  <si>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</si>
  <si>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</si>
  <si>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</si>
  <si>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</si>
  <si>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</si>
  <si>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</si>
  <si>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</si>
  <si>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</si>
  <si>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</si>
  <si>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</si>
  <si>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</si>
  <si>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</si>
  <si>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</si>
  <si>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</si>
  <si>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</si>
  <si>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</si>
  <si>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</si>
  <si>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</si>
  <si>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</si>
  <si>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</si>
  <si>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</si>
  <si>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</si>
  <si>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</si>
  <si>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</si>
  <si>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</si>
  <si>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</si>
  <si>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</si>
  <si>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</si>
  <si>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</si>
  <si>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</si>
  <si>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</si>
  <si>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</si>
  <si>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</si>
  <si>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</si>
  <si>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</si>
  <si>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</si>
  <si>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</si>
  <si>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</si>
  <si>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</si>
  <si>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</si>
  <si>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</si>
  <si>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</si>
  <si>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</si>
  <si>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</si>
  <si>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</si>
  <si>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</si>
  <si>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</si>
  <si>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</si>
  <si>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</si>
  <si>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</si>
  <si>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</si>
  <si>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</si>
  <si>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</si>
  <si>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</si>
  <si>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</si>
  <si>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</si>
  <si>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</si>
  <si>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</si>
  <si>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</si>
  <si>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</si>
  <si>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</si>
  <si>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</si>
  <si>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</si>
  <si>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</si>
  <si>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</si>
  <si>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</si>
  <si>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</si>
  <si>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</si>
  <si>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</si>
  <si>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</si>
  <si>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</si>
  <si>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</si>
  <si>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</si>
  <si>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</si>
  <si>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</si>
  <si>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</si>
  <si>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</si>
  <si>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</si>
  <si>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</si>
  <si>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</si>
  <si>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</si>
  <si>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</si>
  <si>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</si>
  <si>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</si>
  <si>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</si>
  <si>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</si>
  <si>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</si>
  <si>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</si>
  <si>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</si>
  <si>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</si>
  <si>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</si>
  <si>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</si>
  <si>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</si>
  <si>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</si>
  <si>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</si>
  <si>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</si>
  <si>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</si>
  <si>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</si>
  <si>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</si>
  <si>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</si>
  <si>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</si>
  <si>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</si>
  <si>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</si>
  <si>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</si>
  <si>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</si>
  <si>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</si>
  <si>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</si>
  <si>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</si>
  <si>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</si>
  <si>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</si>
  <si>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</si>
  <si>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</si>
  <si>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</si>
  <si>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</si>
  <si>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</si>
  <si>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</si>
  <si>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</si>
  <si>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</si>
  <si>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</si>
  <si>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</si>
  <si>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</si>
  <si>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</si>
  <si>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</si>
  <si>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</si>
  <si>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</si>
  <si>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</si>
  <si>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</si>
  <si>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</si>
  <si>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</si>
  <si>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</si>
  <si>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</si>
  <si>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</si>
  <si>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</si>
  <si>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</si>
  <si>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</si>
  <si>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</si>
  <si>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</si>
  <si>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</si>
  <si>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</si>
  <si>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</si>
  <si>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</si>
  <si>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</si>
  <si>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</si>
  <si>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</si>
  <si>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</si>
  <si>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</si>
  <si>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</si>
  <si>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</si>
  <si>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</si>
  <si>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</si>
  <si>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</si>
  <si>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</si>
  <si>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</si>
  <si>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</si>
  <si>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</si>
  <si>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</si>
  <si>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</si>
  <si>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</si>
  <si>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</si>
  <si>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</si>
  <si>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</si>
  <si>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</si>
  <si>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</si>
  <si>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</si>
  <si>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</si>
  <si>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</si>
  <si>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</si>
  <si>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</si>
  <si>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</si>
  <si>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</si>
  <si>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</si>
  <si>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</si>
  <si>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</si>
  <si>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</si>
  <si>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</si>
  <si>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</si>
  <si>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</si>
  <si>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</si>
  <si>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</si>
  <si>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</si>
  <si>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</si>
  <si>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</si>
  <si>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</si>
  <si>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</si>
  <si>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</si>
  <si>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</si>
  <si>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</si>
  <si>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</si>
  <si>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</si>
  <si>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</si>
  <si>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</si>
  <si>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</si>
  <si>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</si>
  <si>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</si>
  <si>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</si>
  <si>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</si>
  <si>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</si>
  <si>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</si>
  <si>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</si>
  <si>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</si>
  <si>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</si>
  <si>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</si>
  <si>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</si>
  <si>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</si>
  <si>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</si>
  <si>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</si>
  <si>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</si>
  <si>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</si>
  <si>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</si>
  <si>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</si>
  <si>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</si>
  <si>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</si>
  <si>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</si>
  <si>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</si>
  <si>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</si>
  <si>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</si>
  <si>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</si>
  <si>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</si>
  <si>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</si>
  <si>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</si>
  <si>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</si>
  <si>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</si>
  <si>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</si>
  <si>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</si>
  <si>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</si>
  <si>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</si>
  <si>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</si>
  <si>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</si>
  <si>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</si>
  <si>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</si>
  <si>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</si>
  <si>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</si>
  <si>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</si>
  <si>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</si>
  <si>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</si>
  <si>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</si>
  <si>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</si>
  <si>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</si>
  <si>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</si>
  <si>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</si>
  <si>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</si>
  <si>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</si>
  <si>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</si>
  <si>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</si>
  <si>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</si>
  <si>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</si>
  <si>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</si>
  <si>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</si>
  <si>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</si>
  <si>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</si>
  <si>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</si>
  <si>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</si>
  <si>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</si>
  <si>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</si>
  <si>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</si>
  <si>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</si>
  <si>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</si>
  <si>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</si>
  <si>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</si>
  <si>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</si>
  <si>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</si>
  <si>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</si>
  <si>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</si>
  <si>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</si>
  <si>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</si>
  <si>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</si>
  <si>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</si>
  <si>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</si>
  <si>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</si>
  <si>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</si>
  <si>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</si>
  <si>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</si>
  <si>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</si>
  <si>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</si>
  <si>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</si>
  <si>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</si>
  <si>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</si>
  <si>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</si>
  <si>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</si>
  <si>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</si>
  <si>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</si>
  <si>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</si>
  <si>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</si>
  <si>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</si>
  <si>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</si>
  <si>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</si>
  <si>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</si>
  <si>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</si>
  <si>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</si>
  <si>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</si>
  <si>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</si>
  <si>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</si>
  <si>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</si>
  <si>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</si>
  <si>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</si>
  <si>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</si>
  <si>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</si>
  <si>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</si>
  <si>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</si>
  <si>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</si>
  <si>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</si>
  <si>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</si>
  <si>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</si>
  <si>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</si>
  <si>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</si>
  <si>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</si>
  <si>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</si>
  <si>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</si>
  <si>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</si>
  <si>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</si>
  <si>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</si>
  <si>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</si>
  <si>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</si>
  <si>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</si>
  <si>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</si>
  <si>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</si>
  <si>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</si>
  <si>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</si>
  <si>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</si>
  <si>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</si>
  <si>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</si>
  <si>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</si>
  <si>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</si>
  <si>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</si>
  <si>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</si>
  <si>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</si>
  <si>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</si>
  <si>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</si>
  <si>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</si>
  <si>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</si>
  <si>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</si>
  <si>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</si>
  <si>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</si>
  <si>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</si>
  <si>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</si>
  <si>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</si>
  <si>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</si>
  <si>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</si>
  <si>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</si>
  <si>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</si>
  <si>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</si>
  <si>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</si>
  <si>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</si>
  <si>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</si>
  <si>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</si>
  <si>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</si>
  <si>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</si>
  <si>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</si>
  <si>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</si>
  <si>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</si>
  <si>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</si>
  <si>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</si>
  <si>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</si>
  <si>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</si>
  <si>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</si>
  <si>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</si>
  <si>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</si>
  <si>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</si>
  <si>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</si>
  <si>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</si>
  <si>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</si>
  <si>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</si>
  <si>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</si>
  <si>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</si>
  <si>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</si>
  <si>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</si>
  <si>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</si>
  <si>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</si>
  <si>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</si>
  <si>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</si>
  <si>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</si>
  <si>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</si>
  <si>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</si>
  <si>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</si>
  <si>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</si>
  <si>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</si>
  <si>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</si>
  <si>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</si>
  <si>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</si>
  <si>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</si>
  <si>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</si>
  <si>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</si>
  <si>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</si>
  <si>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</si>
  <si>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</si>
  <si>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</si>
  <si>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</si>
  <si>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</si>
  <si>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</si>
  <si>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</si>
  <si>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</si>
  <si>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</si>
  <si>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</si>
  <si>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</si>
  <si>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</si>
  <si>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</si>
  <si>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</si>
  <si>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</si>
  <si>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</si>
  <si>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</si>
  <si>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</si>
  <si>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</si>
  <si>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</si>
  <si>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</si>
  <si>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</si>
  <si>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</si>
  <si>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</si>
  <si>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</si>
  <si>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</si>
  <si>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</si>
  <si>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</si>
  <si>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</si>
  <si>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</si>
  <si>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</si>
  <si>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</si>
  <si>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</si>
  <si>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</si>
  <si>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</si>
  <si>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</si>
  <si>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</si>
  <si>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</si>
  <si>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</si>
  <si>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</si>
  <si>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</si>
  <si>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</si>
  <si>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</si>
  <si>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</si>
  <si>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</si>
  <si>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</si>
  <si>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</si>
  <si>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</si>
  <si>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</si>
  <si>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</si>
  <si>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</si>
  <si>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</si>
  <si>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</si>
  <si>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</si>
  <si>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</si>
  <si>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</si>
  <si>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</si>
  <si>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</si>
  <si>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</si>
  <si>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</si>
  <si>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</si>
  <si>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</si>
  <si>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</si>
  <si>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</si>
  <si>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</si>
  <si>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</si>
  <si>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</si>
  <si>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</si>
  <si>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</si>
  <si>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</si>
  <si>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</si>
  <si>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</si>
  <si>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</si>
  <si>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</si>
  <si>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</si>
  <si>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</si>
  <si>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</si>
  <si>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</si>
  <si>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</si>
  <si>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</si>
  <si>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</si>
  <si>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</si>
  <si>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</si>
  <si>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</si>
  <si>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</si>
  <si>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</si>
  <si>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</si>
  <si>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</si>
  <si>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</si>
  <si>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</si>
  <si>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</si>
  <si>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</si>
  <si>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</si>
  <si>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</si>
  <si>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</si>
  <si>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</si>
  <si>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</si>
  <si>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</si>
  <si>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</si>
  <si>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</si>
  <si>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</si>
  <si>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</si>
  <si>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</si>
  <si>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</si>
  <si>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</si>
  <si>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</si>
  <si>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</si>
  <si>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</si>
  <si>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</si>
  <si>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</si>
  <si>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</si>
  <si>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</si>
  <si>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</si>
  <si>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</si>
  <si>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</si>
  <si>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</si>
  <si>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</si>
  <si>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</si>
  <si>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</si>
  <si>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</si>
  <si>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</si>
  <si>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</si>
  <si>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</si>
  <si>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</si>
  <si>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</si>
  <si>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</si>
  <si>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</si>
  <si>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</si>
  <si>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</si>
  <si>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</si>
  <si>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</si>
  <si>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</si>
  <si>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</si>
  <si>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</si>
  <si>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</si>
  <si>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</si>
  <si>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</si>
  <si>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</si>
  <si>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</si>
  <si>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</si>
  <si>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</si>
  <si>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</si>
  <si>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</si>
  <si>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</si>
  <si>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</si>
  <si>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</si>
  <si>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</si>
  <si>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</si>
  <si>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</si>
  <si>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</si>
  <si>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</si>
  <si>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</si>
  <si>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</si>
  <si>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</si>
  <si>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</si>
  <si>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</si>
  <si>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</si>
  <si>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</si>
  <si>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</si>
  <si>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</si>
  <si>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</si>
  <si>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</si>
  <si>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</si>
  <si>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</si>
  <si>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</si>
  <si>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</si>
  <si>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</si>
  <si>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</si>
  <si>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</si>
  <si>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</si>
  <si>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</si>
  <si>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</si>
  <si>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</si>
  <si>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</si>
  <si>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</si>
  <si>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</si>
  <si>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</si>
  <si>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</si>
  <si>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</si>
  <si>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</si>
  <si>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</si>
  <si>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</si>
  <si>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</si>
  <si>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</si>
  <si>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</si>
  <si>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</si>
  <si>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</si>
  <si>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</si>
  <si>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</si>
  <si>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</si>
  <si>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</si>
  <si>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</si>
  <si>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</si>
  <si>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</si>
  <si>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</si>
  <si>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</si>
  <si>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</si>
  <si>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</si>
  <si>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</si>
  <si>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</si>
  <si>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</si>
  <si>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</si>
  <si>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</si>
  <si>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</si>
  <si>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</si>
  <si>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</si>
  <si>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</si>
  <si>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</si>
  <si>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</si>
  <si>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</si>
  <si>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</si>
  <si>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</si>
  <si>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</si>
  <si>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</si>
  <si>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</si>
  <si>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</si>
  <si>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</si>
  <si>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</si>
  <si>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</si>
  <si>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</si>
  <si>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</si>
  <si>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</si>
  <si>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</si>
  <si>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</si>
  <si>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</si>
  <si>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</si>
  <si>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</si>
  <si>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</si>
  <si>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</si>
  <si>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</si>
  <si>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</si>
  <si>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</si>
  <si>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</si>
  <si>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</si>
  <si>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</si>
  <si>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</si>
  <si>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</si>
  <si>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</si>
  <si>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</si>
  <si>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</si>
  <si>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</si>
  <si>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</si>
  <si>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</si>
  <si>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</si>
  <si>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</si>
  <si>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</si>
  <si>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</si>
  <si>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</si>
  <si>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</si>
  <si>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</si>
  <si>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</si>
  <si>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</si>
  <si>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</si>
  <si>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</si>
  <si>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</si>
  <si>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</si>
  <si>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</si>
  <si>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</si>
  <si>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</si>
  <si>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</si>
  <si>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</si>
  <si>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</si>
  <si>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</si>
  <si>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</si>
  <si>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</si>
  <si>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</si>
  <si>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</si>
  <si>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</si>
  <si>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</si>
  <si>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</si>
  <si>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</si>
  <si>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</si>
  <si>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</si>
  <si>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</si>
  <si>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</si>
  <si>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</si>
  <si>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</si>
  <si>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</si>
  <si>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</si>
  <si>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</si>
  <si>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</si>
  <si>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</si>
  <si>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</si>
  <si>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</si>
  <si>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</si>
  <si>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</si>
  <si>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</si>
  <si>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</si>
  <si>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</si>
  <si>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</si>
  <si>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</si>
  <si>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</si>
  <si>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</si>
  <si>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</si>
  <si>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</si>
  <si>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</si>
  <si>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</si>
  <si>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</si>
  <si>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</si>
  <si>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</si>
  <si>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</si>
  <si>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</si>
  <si>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</si>
  <si>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</si>
  <si>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</si>
  <si>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</si>
  <si>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</si>
  <si>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</si>
  <si>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</si>
  <si>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</si>
  <si>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</si>
  <si>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</si>
  <si>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</si>
  <si>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</si>
  <si>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</si>
  <si>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</si>
  <si>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</si>
  <si>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</si>
  <si>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</si>
  <si>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</si>
  <si>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</si>
  <si>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</si>
  <si>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</si>
  <si>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</si>
  <si>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</si>
  <si>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</si>
  <si>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</si>
  <si>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</si>
  <si>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</si>
  <si>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</si>
  <si>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</si>
  <si>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</si>
  <si>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</si>
  <si>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</si>
  <si>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</si>
  <si>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</si>
  <si>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</si>
  <si>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</si>
  <si>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</si>
  <si>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</si>
  <si>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</si>
  <si>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</si>
  <si>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</si>
  <si>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</si>
  <si>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</si>
  <si>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</si>
  <si>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</si>
  <si>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</si>
  <si>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</si>
  <si>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</si>
  <si>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</si>
  <si>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</si>
  <si>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</si>
  <si>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</si>
  <si>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</si>
  <si>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</si>
  <si>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</si>
  <si>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</si>
  <si>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</si>
  <si>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</si>
  <si>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</si>
  <si>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</si>
  <si>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</si>
  <si>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</si>
  <si>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</si>
  <si>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</si>
  <si>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</si>
  <si>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</si>
  <si>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</si>
  <si>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</si>
  <si>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</si>
  <si>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</si>
  <si>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</si>
  <si>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</si>
  <si>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</si>
  <si>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</si>
  <si>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</si>
  <si>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</si>
  <si>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</si>
  <si>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</si>
  <si>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</si>
  <si>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</si>
  <si>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</si>
  <si>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</si>
  <si>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</si>
  <si>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</si>
  <si>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</si>
  <si>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</si>
  <si>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</si>
  <si>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</si>
  <si>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</si>
  <si>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</si>
  <si>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</si>
  <si>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</si>
  <si>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</si>
  <si>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</si>
  <si>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</si>
  <si>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</si>
  <si>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</si>
  <si>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</si>
  <si>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</si>
  <si>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</si>
  <si>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</si>
  <si>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</si>
  <si>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</si>
  <si>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</si>
  <si>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</si>
  <si>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</si>
  <si>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</si>
  <si>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</si>
  <si>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</si>
  <si>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</si>
  <si>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</si>
  <si>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</si>
  <si>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</si>
  <si>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</si>
  <si>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</si>
  <si>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</si>
  <si>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</si>
  <si>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</si>
  <si>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</si>
  <si>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</si>
  <si>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</si>
  <si>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</si>
  <si>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</si>
  <si>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</si>
  <si>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</si>
  <si>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</si>
  <si>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</si>
  <si>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</si>
  <si>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</si>
  <si>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</si>
  <si>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</si>
  <si>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</si>
  <si>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</si>
  <si>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</si>
  <si>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</si>
  <si>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</si>
  <si>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</si>
  <si>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</si>
  <si>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</si>
  <si>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</si>
  <si>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</si>
  <si>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</si>
  <si>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</si>
  <si>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</si>
  <si>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</si>
  <si>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</si>
  <si>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</si>
  <si>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</si>
  <si>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</si>
  <si>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</si>
  <si>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</si>
  <si>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</si>
  <si>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</si>
  <si>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</si>
  <si>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</si>
  <si>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</si>
  <si>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</si>
  <si>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</si>
  <si>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</si>
  <si>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</si>
  <si>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</si>
  <si>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</si>
  <si>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</si>
  <si>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</si>
  <si>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</si>
  <si>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</si>
  <si>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</si>
  <si>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</si>
  <si>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</si>
  <si>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</si>
  <si>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</si>
  <si>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</si>
  <si>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</si>
  <si>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</si>
  <si>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</si>
  <si>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</si>
  <si>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</si>
  <si>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</si>
  <si>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</si>
  <si>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</si>
  <si>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</si>
  <si>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</si>
  <si>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</si>
  <si>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</si>
  <si>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</si>
  <si>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</si>
  <si>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</si>
  <si>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</si>
  <si>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</si>
  <si>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</si>
  <si>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</si>
  <si>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</si>
  <si>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</si>
  <si>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</si>
  <si>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</si>
  <si>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</si>
  <si>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</si>
  <si>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</si>
  <si>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</si>
  <si>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</si>
  <si>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</si>
  <si>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</si>
  <si>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</si>
  <si>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</si>
  <si>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</si>
  <si>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</si>
  <si>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</si>
  <si>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</si>
  <si>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</si>
  <si>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</si>
  <si>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</si>
  <si>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</si>
  <si>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</si>
  <si>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</si>
  <si>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</si>
  <si>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</si>
  <si>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</si>
  <si>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</si>
  <si>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</si>
  <si>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</si>
  <si>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</si>
  <si>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</si>
  <si>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</si>
  <si>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</si>
  <si>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</si>
  <si>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</si>
  <si>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</si>
  <si>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</si>
  <si>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</si>
  <si>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</si>
  <si>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</si>
  <si>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</si>
  <si>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</si>
  <si>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</si>
  <si>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</si>
  <si>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</si>
  <si>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</si>
  <si>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</si>
  <si>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</si>
  <si>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</si>
  <si>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</si>
  <si>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</si>
  <si>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</si>
  <si>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</si>
  <si>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</si>
  <si>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</si>
  <si>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</si>
  <si>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</si>
  <si>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</si>
  <si>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</si>
  <si>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</si>
  <si>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</si>
  <si>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</si>
  <si>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</si>
  <si>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</si>
  <si>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</si>
  <si>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</si>
  <si>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</si>
  <si>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</si>
  <si>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</si>
  <si>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</si>
  <si>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</si>
  <si>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</si>
  <si>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</si>
  <si>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</si>
  <si>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</si>
  <si>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</si>
  <si>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</si>
  <si>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</si>
  <si>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</si>
  <si>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</si>
  <si>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</si>
  <si>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</si>
  <si>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</si>
  <si>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</si>
  <si>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</si>
  <si>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</si>
  <si>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</si>
  <si>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</si>
  <si>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</si>
  <si>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</si>
  <si>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</si>
  <si>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</si>
  <si>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</si>
  <si>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</si>
  <si>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</si>
  <si>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</si>
  <si>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</si>
  <si>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</si>
  <si>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</si>
  <si>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</si>
  <si>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</si>
  <si>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</si>
  <si>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</si>
  <si>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</si>
  <si>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</si>
  <si>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</si>
  <si>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</si>
  <si>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</si>
  <si>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</si>
  <si>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</si>
  <si>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</si>
  <si>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</si>
  <si>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</si>
  <si>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</si>
  <si>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</si>
  <si>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</si>
  <si>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</si>
  <si>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</si>
  <si>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</si>
  <si>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</si>
  <si>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</si>
  <si>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</si>
  <si>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</si>
  <si>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</si>
  <si>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</si>
  <si>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</si>
  <si>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</si>
  <si>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</si>
  <si>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</si>
  <si>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</si>
  <si>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</si>
  <si>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</si>
  <si>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</si>
  <si>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</si>
  <si>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</si>
  <si>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</si>
  <si>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</si>
  <si>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</si>
  <si>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</si>
  <si>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</si>
  <si>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</si>
  <si>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</si>
  <si>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</si>
  <si>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</si>
  <si>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</si>
  <si>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</si>
  <si>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</si>
  <si>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</si>
  <si>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</si>
  <si>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</si>
  <si>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</si>
  <si>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</si>
  <si>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</si>
  <si>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</si>
  <si>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</si>
  <si>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</si>
  <si>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</si>
  <si>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</si>
  <si>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</si>
  <si>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</si>
  <si>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</si>
  <si>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</si>
  <si>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</si>
  <si>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</si>
  <si>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</si>
  <si>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</si>
  <si>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</si>
  <si>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</si>
  <si>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</si>
  <si>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</si>
  <si>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</si>
  <si>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</si>
  <si>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</si>
  <si>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</si>
  <si>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</si>
  <si>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</si>
  <si>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</si>
  <si>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</si>
  <si>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</si>
  <si>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</si>
  <si>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</si>
  <si>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</si>
  <si>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</si>
  <si>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</si>
  <si>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</si>
  <si>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</si>
  <si>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</si>
  <si>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</si>
  <si>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</si>
  <si>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</si>
  <si>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</si>
  <si>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</si>
  <si>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</si>
  <si>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</si>
  <si>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</si>
  <si>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</si>
  <si>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</si>
  <si>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</si>
  <si>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</si>
  <si>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</si>
  <si>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</si>
  <si>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</si>
  <si>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</si>
  <si>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</si>
  <si>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</si>
  <si>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</si>
  <si>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</si>
  <si>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</si>
  <si>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</si>
  <si>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</si>
  <si>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</si>
  <si>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</si>
  <si>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</si>
  <si>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</si>
  <si>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</si>
  <si>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</si>
  <si>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</si>
  <si>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</si>
  <si>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</si>
  <si>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</si>
  <si>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</si>
  <si>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</si>
  <si>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</si>
  <si>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</si>
  <si>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</si>
  <si>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</si>
  <si>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</si>
  <si>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</si>
  <si>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</si>
  <si>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</si>
  <si>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</si>
  <si>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</si>
  <si>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</si>
  <si>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</si>
  <si>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</si>
  <si>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</si>
  <si>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</si>
  <si>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</si>
  <si>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</si>
  <si>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</si>
  <si>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</si>
  <si>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</si>
  <si>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</si>
  <si>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</si>
  <si>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</si>
  <si>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</si>
  <si>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</si>
  <si>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</si>
  <si>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</si>
  <si>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</si>
  <si>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</si>
  <si>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</si>
  <si>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</si>
  <si>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</si>
  <si>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</si>
  <si>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</si>
  <si>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</si>
  <si>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</si>
  <si>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</si>
  <si>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</si>
  <si>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</si>
  <si>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</si>
  <si>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</si>
  <si>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</si>
  <si>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</si>
  <si>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</si>
  <si>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</si>
  <si>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</si>
  <si>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</si>
  <si>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</si>
  <si>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</si>
  <si>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</si>
  <si>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</si>
  <si>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</si>
  <si>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</si>
  <si>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</si>
  <si>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</si>
  <si>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</si>
  <si>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</si>
  <si>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</si>
  <si>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</si>
  <si>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</si>
  <si>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</si>
  <si>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</si>
  <si>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</si>
  <si>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</si>
  <si>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</si>
  <si>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</si>
  <si>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</si>
  <si>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</si>
  <si>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</si>
  <si>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</si>
  <si>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</si>
  <si>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</si>
  <si>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</si>
  <si>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</si>
  <si>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</si>
  <si>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</si>
  <si>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</si>
  <si>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</si>
  <si>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</si>
  <si>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</si>
  <si>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</si>
  <si>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</si>
  <si>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</si>
  <si>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</si>
  <si>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</si>
  <si>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</si>
  <si>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</si>
  <si>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</si>
  <si>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</si>
  <si>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</si>
  <si>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</si>
  <si>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</si>
  <si>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</si>
  <si>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</si>
  <si>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</si>
  <si>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</si>
  <si>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</si>
  <si>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</si>
  <si>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</si>
  <si>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</si>
  <si>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</si>
  <si>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</si>
  <si>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</si>
  <si>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</si>
  <si>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</si>
  <si>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</si>
  <si>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</si>
  <si>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</si>
  <si>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</si>
  <si>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</si>
  <si>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</si>
  <si>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</si>
  <si>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</si>
  <si>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</si>
  <si>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</si>
  <si>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</si>
  <si>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</si>
  <si>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</si>
  <si>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</si>
  <si>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</si>
  <si>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</si>
  <si>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</si>
  <si>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</si>
  <si>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</si>
  <si>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</si>
  <si>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</si>
  <si>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</si>
  <si>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</si>
  <si>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</si>
  <si>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</si>
  <si>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</si>
  <si>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</si>
  <si>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</si>
  <si>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</si>
  <si>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</si>
  <si>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</si>
  <si>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</si>
  <si>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</si>
  <si>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</si>
  <si>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</si>
  <si>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</si>
  <si>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</si>
  <si>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</si>
  <si>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</si>
  <si>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</si>
  <si>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</si>
  <si>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</si>
  <si>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</si>
  <si>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</si>
  <si>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</si>
  <si>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</si>
  <si>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</si>
  <si>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</si>
  <si>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</si>
  <si>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</si>
  <si>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</si>
  <si>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</si>
  <si>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</si>
  <si>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</si>
  <si>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</si>
  <si>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</si>
  <si>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</si>
  <si>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</si>
  <si>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</si>
  <si>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</si>
  <si>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</si>
  <si>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</si>
  <si>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</si>
  <si>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</si>
  <si>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</si>
  <si>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</si>
  <si>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</si>
  <si>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</si>
  <si>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</si>
  <si>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</si>
  <si>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</si>
  <si>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</si>
  <si>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</si>
  <si>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</si>
  <si>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</si>
  <si>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</si>
  <si>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</si>
  <si>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</si>
  <si>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</si>
  <si>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</si>
  <si>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</si>
  <si>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</si>
  <si>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</si>
  <si>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</si>
  <si>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</si>
  <si>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</si>
  <si>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</si>
  <si>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</si>
  <si>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</si>
  <si>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</si>
  <si>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</si>
  <si>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</si>
  <si>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</si>
  <si>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</si>
  <si>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</si>
  <si>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</si>
  <si>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</si>
  <si>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</si>
  <si>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</si>
  <si>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</si>
  <si>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</si>
  <si>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</si>
  <si>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</si>
  <si>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</si>
  <si>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</si>
  <si>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</si>
  <si>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</si>
  <si>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</si>
  <si>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</si>
  <si>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</si>
  <si>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</si>
  <si>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</si>
  <si>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</si>
  <si>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</si>
  <si>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</si>
  <si>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</si>
  <si>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</si>
  <si>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</si>
  <si>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</si>
  <si>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</si>
  <si>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</si>
  <si>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</si>
  <si>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</si>
  <si>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</si>
  <si>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</si>
  <si>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</si>
  <si>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</si>
  <si>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</si>
  <si>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</si>
  <si>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</si>
  <si>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</si>
  <si>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</si>
  <si>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</si>
  <si>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</si>
  <si>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</si>
  <si>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</si>
  <si>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</si>
  <si>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</si>
  <si>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</si>
  <si>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</si>
  <si>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</si>
  <si>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</si>
  <si>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</si>
  <si>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</si>
  <si>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</si>
  <si>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</si>
  <si>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</si>
  <si>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</si>
  <si>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</si>
  <si>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</si>
  <si>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</si>
  <si>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</si>
  <si>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</si>
  <si>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</si>
  <si>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</si>
  <si>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</si>
  <si>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</si>
  <si>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</si>
  <si>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</si>
  <si>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</si>
  <si>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</si>
  <si>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</si>
  <si>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</si>
  <si>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</si>
  <si>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</si>
  <si>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</si>
  <si>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</si>
  <si>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</si>
  <si>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</si>
  <si>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</si>
  <si>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</si>
  <si>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</si>
  <si>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</si>
  <si>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</si>
  <si>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</si>
  <si>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</si>
  <si>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</si>
  <si>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</si>
  <si>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</si>
  <si>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</si>
  <si>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</si>
  <si>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</si>
  <si>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</si>
  <si>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</si>
  <si>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</si>
  <si>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</si>
  <si>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</si>
  <si>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</si>
  <si>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</si>
  <si>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</si>
  <si>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</si>
  <si>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</si>
  <si>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</si>
  <si>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</si>
  <si>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</si>
  <si>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</si>
  <si>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</si>
  <si>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</si>
  <si>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</si>
  <si>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</si>
  <si>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</si>
  <si>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</si>
  <si>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</si>
  <si>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</si>
  <si>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</si>
  <si>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</si>
  <si>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</si>
  <si>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</si>
  <si>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</si>
  <si>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</si>
  <si>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</si>
  <si>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</si>
  <si>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</si>
  <si>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</si>
  <si>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</si>
  <si>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</si>
  <si>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</si>
  <si>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</si>
  <si>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</si>
  <si>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</si>
  <si>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</si>
  <si>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</si>
  <si>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</si>
  <si>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</si>
  <si>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</si>
  <si>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</si>
  <si>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</si>
  <si>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</si>
  <si>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</si>
  <si>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</si>
  <si>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</si>
  <si>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</si>
  <si>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</si>
  <si>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</si>
  <si>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</si>
  <si>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</si>
  <si>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</si>
  <si>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</si>
  <si>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</si>
  <si>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</si>
  <si>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</si>
  <si>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</si>
  <si>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</si>
  <si>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</si>
  <si>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</si>
  <si>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</si>
  <si>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</si>
  <si>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</si>
  <si>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</si>
  <si>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</si>
  <si>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</si>
  <si>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</si>
  <si>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</si>
  <si>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</si>
  <si>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</si>
  <si>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</si>
  <si>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</si>
  <si>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</si>
  <si>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</si>
  <si>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</si>
  <si>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</si>
  <si>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</si>
  <si>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</si>
  <si>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</si>
  <si>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</si>
  <si>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</si>
  <si>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</si>
  <si>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</si>
  <si>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</si>
  <si>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</si>
  <si>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</si>
  <si>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</si>
  <si>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</si>
  <si>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</si>
  <si>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</si>
  <si>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</si>
  <si>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</si>
  <si>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</si>
  <si>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</si>
  <si>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</si>
  <si>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</si>
  <si>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</si>
  <si>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</si>
  <si>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</si>
  <si>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</si>
  <si>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</si>
  <si>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</si>
  <si>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</si>
  <si>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</si>
  <si>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</si>
  <si>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</si>
  <si>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</si>
  <si>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</si>
  <si>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</si>
  <si>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</si>
  <si>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</si>
  <si>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</si>
  <si>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</si>
  <si>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</si>
  <si>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</si>
  <si>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</si>
  <si>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</si>
  <si>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</si>
  <si>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</si>
  <si>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</si>
  <si>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</si>
  <si>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</si>
  <si>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</si>
  <si>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</si>
  <si>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</si>
  <si>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</si>
  <si>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</si>
  <si>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</si>
  <si>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</si>
  <si>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</si>
  <si>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</si>
  <si>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</si>
  <si>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</si>
  <si>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</si>
  <si>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</si>
  <si>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</si>
  <si>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</si>
  <si>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</si>
  <si>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</si>
  <si>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</si>
  <si>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</si>
  <si>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</si>
  <si>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</si>
  <si>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</si>
  <si>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</si>
  <si>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</si>
  <si>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</si>
  <si>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</si>
  <si>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</si>
  <si>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</si>
  <si>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</si>
  <si>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</si>
  <si>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</si>
  <si>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</si>
  <si>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</si>
  <si>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</si>
  <si>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</si>
  <si>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</si>
  <si>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</si>
  <si>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</si>
  <si>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</si>
  <si>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</si>
  <si>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</si>
  <si>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</si>
  <si>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</si>
  <si>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</si>
  <si>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</si>
  <si>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</si>
  <si>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</si>
  <si>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</si>
  <si>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</si>
  <si>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</si>
  <si>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</si>
  <si>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</si>
  <si>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</si>
  <si>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</si>
  <si>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</si>
  <si>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</si>
  <si>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</si>
  <si>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</si>
  <si>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</si>
  <si>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</si>
  <si>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</si>
  <si>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</si>
  <si>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</si>
  <si>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</si>
  <si>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</si>
  <si>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</si>
  <si>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</si>
  <si>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</si>
  <si>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</si>
  <si>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</si>
  <si>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</si>
  <si>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</si>
  <si>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</si>
  <si>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</si>
  <si>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</si>
  <si>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</si>
  <si>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</si>
  <si>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</si>
  <si>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</si>
  <si>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</si>
  <si>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</si>
  <si>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</si>
  <si>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</si>
  <si>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</si>
  <si>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</si>
  <si>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</si>
  <si>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</si>
  <si>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</si>
  <si>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</si>
  <si>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</si>
  <si>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</si>
  <si>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</si>
  <si>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</si>
  <si>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</si>
  <si>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</si>
  <si>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</si>
  <si>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</si>
  <si>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</si>
  <si>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</si>
  <si>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</si>
  <si>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</si>
  <si>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</si>
  <si>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</si>
  <si>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</si>
  <si>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</si>
  <si>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</si>
  <si>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</si>
  <si>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</si>
  <si>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</si>
  <si>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</si>
  <si>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</si>
  <si>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</si>
  <si>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</si>
  <si>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</si>
  <si>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</si>
  <si>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</si>
  <si>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</si>
  <si>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</si>
  <si>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</si>
  <si>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</si>
  <si>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</si>
  <si>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</si>
  <si>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</si>
  <si>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</si>
  <si>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</si>
  <si>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</si>
  <si>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</si>
  <si>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</si>
  <si>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</si>
  <si>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</si>
  <si>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</si>
  <si>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</si>
  <si>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</si>
  <si>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</si>
  <si>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</si>
  <si>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</si>
  <si>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</si>
  <si>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</si>
  <si>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</si>
  <si>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</si>
  <si>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</si>
  <si>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</si>
  <si>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</si>
  <si>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</si>
  <si>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</si>
  <si>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</si>
  <si>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</si>
  <si>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</si>
  <si>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</si>
  <si>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</si>
  <si>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</si>
  <si>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</si>
  <si>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</si>
  <si>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</si>
  <si>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</si>
  <si>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</si>
  <si>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</si>
  <si>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</si>
  <si>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</si>
  <si>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</si>
  <si>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</si>
  <si>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</si>
  <si>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</si>
  <si>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</si>
  <si>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</si>
  <si>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</si>
  <si>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</si>
  <si>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</si>
  <si>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</si>
  <si>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</si>
  <si>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</si>
  <si>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</si>
  <si>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</si>
  <si>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</si>
  <si>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</si>
  <si>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</si>
  <si>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</si>
  <si>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</si>
  <si>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</si>
  <si>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</si>
  <si>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</si>
  <si>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</si>
  <si>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</si>
  <si>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</si>
  <si>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</si>
  <si>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</si>
  <si>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</si>
  <si>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</si>
  <si>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</si>
  <si>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</si>
  <si>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</si>
  <si>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</si>
  <si>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</si>
  <si>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</si>
  <si>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</si>
  <si>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</si>
  <si>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</si>
  <si>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</si>
  <si>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</si>
  <si>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</si>
  <si>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</si>
  <si>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</si>
  <si>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</si>
  <si>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</si>
  <si>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</si>
  <si>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</si>
  <si>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</si>
  <si>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</si>
  <si>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</si>
  <si>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</si>
  <si>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</si>
  <si>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</si>
  <si>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</si>
  <si>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</si>
  <si>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</si>
  <si>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</si>
  <si>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</si>
  <si>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</si>
  <si>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</si>
  <si>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</si>
  <si>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</si>
  <si>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</si>
  <si>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</si>
  <si>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</si>
  <si>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</si>
  <si>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</si>
  <si>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</si>
  <si>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</si>
  <si>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</si>
  <si>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</si>
  <si>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</si>
  <si>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</si>
  <si>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</si>
  <si>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</si>
  <si>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</si>
  <si>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</si>
  <si>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</si>
  <si>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</si>
  <si>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</si>
  <si>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</si>
  <si>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</si>
  <si>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</si>
  <si>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</si>
  <si>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</si>
  <si>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</si>
  <si>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</si>
  <si>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</si>
  <si>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</si>
  <si>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</si>
  <si>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</si>
  <si>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</si>
  <si>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</si>
  <si>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</si>
  <si>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</si>
  <si>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</si>
  <si>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</si>
  <si>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</si>
  <si>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</si>
  <si>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</si>
  <si>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</si>
  <si>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</si>
  <si>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</si>
  <si>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</si>
  <si>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</si>
  <si>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</si>
  <si>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</si>
  <si>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</si>
  <si>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</si>
  <si>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</si>
  <si>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</si>
  <si>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</si>
  <si>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</si>
  <si>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</si>
  <si>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</si>
  <si>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</si>
  <si>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</si>
  <si>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</si>
  <si>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</si>
  <si>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</si>
  <si>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</si>
  <si>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</si>
  <si>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</si>
  <si>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</si>
  <si>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</si>
  <si>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</si>
  <si>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</si>
  <si>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</si>
  <si>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</si>
  <si>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</si>
  <si>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</si>
  <si>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</si>
  <si>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</si>
  <si>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</si>
  <si>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</si>
  <si>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</si>
  <si>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</si>
  <si>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</si>
  <si>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</si>
  <si>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</si>
  <si>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</si>
  <si>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</si>
  <si>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</si>
  <si>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</si>
  <si>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</si>
  <si>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</si>
  <si>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</si>
  <si>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</si>
  <si>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</si>
  <si>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</si>
  <si>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</si>
  <si>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</si>
  <si>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</si>
  <si>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</si>
  <si>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</si>
  <si>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</si>
  <si>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</si>
  <si>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</si>
  <si>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</si>
  <si>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</si>
  <si>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</si>
  <si>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</si>
  <si>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</si>
  <si>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</si>
  <si>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</si>
  <si>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</si>
  <si>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</si>
  <si>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</si>
  <si>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</si>
  <si>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</si>
  <si>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</si>
  <si>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</si>
  <si>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</si>
  <si>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</si>
  <si>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</si>
  <si>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</si>
  <si>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</si>
  <si>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</si>
  <si>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</si>
  <si>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</si>
  <si>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</si>
  <si>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</si>
  <si>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</si>
  <si>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</si>
  <si>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</si>
  <si>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</si>
  <si>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</si>
  <si>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</si>
  <si>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</si>
  <si>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</si>
  <si>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</si>
  <si>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</si>
  <si>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</si>
  <si>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</si>
  <si>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</si>
  <si>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</si>
  <si>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</si>
  <si>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</si>
  <si>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</si>
  <si>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</si>
  <si>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</si>
  <si>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</si>
  <si>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</si>
  <si>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</si>
  <si>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</si>
  <si>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</si>
  <si>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</si>
  <si>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</si>
  <si>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</si>
  <si>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</si>
  <si>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</si>
  <si>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</si>
  <si>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</si>
  <si>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</si>
  <si>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</si>
  <si>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</si>
  <si>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</si>
  <si>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</si>
  <si>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</si>
  <si>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</si>
  <si>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</si>
  <si>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</si>
  <si>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</si>
  <si>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</si>
  <si>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</si>
  <si>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</si>
  <si>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</si>
  <si>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</si>
  <si>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</si>
  <si>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</si>
  <si>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</si>
  <si>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</si>
  <si>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</si>
  <si>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</si>
  <si>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</si>
  <si>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</si>
  <si>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</si>
  <si>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</si>
  <si>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</si>
  <si>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</si>
  <si>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</si>
  <si>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</si>
  <si>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</si>
  <si>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</si>
  <si>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</si>
  <si>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</si>
  <si>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</si>
  <si>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</si>
  <si>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</si>
  <si>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</si>
  <si>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</si>
  <si>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</si>
  <si>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</si>
  <si>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</si>
  <si>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</si>
  <si>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</si>
  <si>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</si>
  <si>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</si>
  <si>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</si>
  <si>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</si>
  <si>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</si>
  <si>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</si>
  <si>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</si>
  <si>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</si>
  <si>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</si>
  <si>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</si>
  <si>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</si>
  <si>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</si>
  <si>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</si>
  <si>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</si>
  <si>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</si>
  <si>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</si>
  <si>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</si>
  <si>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</si>
  <si>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</si>
  <si>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</si>
  <si>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</si>
  <si>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</si>
  <si>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</si>
  <si>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</si>
  <si>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</si>
  <si>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</si>
  <si>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</si>
  <si>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</si>
  <si>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</si>
  <si>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</si>
  <si>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</si>
  <si>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</si>
  <si>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</si>
  <si>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</si>
  <si>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</si>
  <si>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</si>
  <si>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</si>
  <si>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</si>
  <si>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</si>
  <si>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</si>
  <si>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</si>
  <si>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</si>
  <si>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</si>
  <si>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</si>
  <si>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</si>
  <si>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</si>
  <si>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</si>
  <si>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</si>
  <si>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</si>
  <si>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</si>
  <si>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</si>
  <si>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</si>
  <si>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</si>
  <si>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</si>
  <si>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</si>
  <si>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</si>
  <si>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</si>
  <si>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</si>
  <si>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</si>
  <si>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</si>
  <si>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</si>
  <si>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</si>
  <si>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</si>
  <si>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</si>
  <si>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</si>
  <si>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</si>
  <si>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</si>
  <si>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</si>
  <si>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</si>
  <si>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</si>
  <si>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</si>
  <si>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</si>
  <si>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</si>
  <si>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</si>
  <si>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</si>
  <si>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</si>
  <si>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</si>
  <si>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</si>
  <si>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</si>
  <si>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</si>
  <si>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</si>
  <si>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</si>
  <si>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</si>
  <si>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</si>
  <si>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</si>
  <si>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</si>
  <si>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</si>
  <si>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</si>
  <si>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</si>
  <si>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</si>
  <si>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</si>
  <si>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</si>
  <si>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</si>
  <si>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</si>
  <si>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</si>
  <si>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</si>
  <si>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</si>
  <si>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</si>
  <si>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</si>
  <si>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</si>
  <si>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</si>
  <si>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</si>
  <si>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</si>
  <si>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</si>
  <si>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</si>
  <si>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</si>
  <si>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</si>
  <si>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</si>
  <si>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</si>
  <si>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</si>
  <si>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</si>
  <si>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</si>
  <si>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</si>
  <si>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</si>
  <si>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</si>
  <si>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</si>
  <si>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</si>
  <si>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</si>
  <si>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</si>
  <si>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</si>
  <si>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</si>
  <si>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</si>
  <si>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</si>
  <si>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</si>
  <si>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</si>
  <si>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</si>
  <si>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</si>
  <si>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</si>
  <si>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</si>
  <si>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</si>
  <si>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</si>
  <si>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</si>
  <si>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</si>
  <si>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</si>
  <si>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</si>
  <si>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</si>
  <si>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</si>
  <si>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</si>
  <si>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</si>
  <si>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</si>
  <si>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</si>
  <si>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</si>
  <si>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</si>
  <si>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</si>
  <si>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</si>
  <si>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</si>
  <si>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</si>
  <si>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</si>
  <si>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</si>
  <si>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</si>
  <si>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</si>
  <si>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</si>
  <si>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</si>
  <si>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</si>
  <si>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</si>
  <si>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</si>
  <si>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</si>
  <si>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</si>
  <si>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</si>
  <si>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</si>
  <si>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</si>
  <si>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</si>
  <si>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</si>
  <si>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</si>
  <si>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</si>
  <si>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</si>
  <si>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</si>
  <si>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</si>
  <si>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</si>
  <si>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</si>
  <si>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</si>
  <si>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</si>
  <si>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</si>
  <si>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</si>
  <si>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</si>
  <si>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</si>
  <si>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</si>
  <si>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</si>
  <si>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</si>
  <si>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</si>
  <si>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</si>
  <si>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</si>
  <si>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</si>
  <si>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</si>
  <si>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</si>
  <si>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</si>
  <si>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</si>
  <si>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</si>
  <si>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</si>
  <si>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</si>
  <si>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</si>
  <si>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</si>
  <si>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</si>
  <si>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</si>
  <si>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</si>
  <si>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</si>
  <si>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</si>
  <si>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</si>
  <si>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</si>
  <si>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</si>
  <si>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</si>
  <si>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</si>
  <si>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</si>
  <si>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</si>
  <si>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</si>
  <si>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</si>
  <si>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</si>
  <si>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</si>
  <si>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</si>
  <si>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</si>
  <si>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</si>
  <si>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</si>
  <si>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</si>
  <si>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</si>
  <si>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</si>
  <si>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</si>
  <si>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</si>
  <si>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</si>
  <si>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</si>
  <si>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</si>
  <si>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</si>
  <si>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</si>
  <si>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</si>
  <si>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</si>
  <si>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</si>
  <si>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</si>
  <si>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</si>
  <si>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</si>
  <si>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</si>
  <si>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</si>
  <si>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</si>
  <si>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</si>
  <si>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</si>
  <si>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</si>
  <si>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</si>
  <si>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</si>
  <si>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</si>
  <si>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</si>
  <si>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</si>
  <si>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</si>
  <si>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</si>
  <si>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</si>
  <si>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</si>
  <si>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</si>
  <si>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</si>
  <si>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</si>
  <si>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</si>
  <si>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</si>
  <si>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</si>
  <si>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</si>
  <si>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</si>
  <si>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</si>
  <si>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</si>
  <si>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</si>
  <si>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</si>
  <si>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</si>
  <si>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</si>
  <si>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</si>
  <si>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</si>
  <si>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</si>
  <si>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</si>
  <si>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</si>
  <si>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</si>
  <si>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</si>
  <si>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</si>
  <si>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</si>
  <si>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</si>
  <si>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</si>
  <si>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</si>
  <si>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</si>
  <si>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</si>
  <si>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</si>
  <si>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</si>
  <si>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</si>
  <si>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</si>
  <si>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</si>
  <si>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</si>
  <si>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</si>
  <si>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</si>
  <si>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</si>
  <si>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</si>
  <si>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</si>
  <si>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</si>
  <si>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</si>
  <si>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</si>
  <si>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</si>
  <si>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</si>
  <si>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</si>
  <si>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</si>
  <si>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</si>
  <si>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</si>
  <si>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</si>
  <si>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</si>
  <si>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</si>
  <si>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</si>
  <si>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</si>
  <si>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</si>
  <si>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</si>
  <si>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</si>
  <si>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</si>
  <si>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</si>
  <si>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</si>
  <si>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</si>
  <si>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</si>
  <si>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</si>
  <si>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</si>
  <si>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</si>
  <si>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</si>
  <si>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</si>
  <si>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</si>
  <si>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</si>
  <si>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</si>
  <si>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</si>
  <si>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</si>
  <si>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</si>
  <si>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</si>
  <si>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</si>
  <si>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</si>
  <si>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</si>
  <si>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</si>
  <si>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</si>
  <si>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</si>
  <si>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</si>
  <si>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</si>
  <si>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</si>
  <si>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</si>
  <si>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</si>
  <si>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</si>
  <si>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</si>
  <si>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</si>
  <si>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</si>
  <si>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</si>
  <si>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</si>
  <si>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</si>
  <si>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</si>
  <si>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</si>
  <si>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</si>
  <si>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</si>
  <si>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</si>
  <si>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</si>
  <si>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</si>
  <si>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</si>
  <si>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</si>
  <si>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</si>
  <si>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</si>
  <si>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</si>
  <si>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</si>
  <si>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</si>
  <si>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</si>
  <si>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</si>
  <si>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</si>
  <si>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</si>
  <si>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</si>
  <si>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</si>
  <si>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</si>
  <si>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</si>
  <si>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</si>
  <si>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</si>
  <si>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</si>
  <si>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</si>
  <si>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</si>
  <si>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</si>
  <si>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</si>
  <si>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</si>
  <si>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</si>
  <si>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</si>
  <si>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</si>
  <si>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</si>
  <si>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</si>
  <si>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</si>
  <si>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</si>
  <si>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</si>
  <si>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</si>
  <si>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</si>
  <si>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</si>
  <si>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</si>
  <si>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</si>
  <si>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</si>
  <si>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</si>
  <si>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</si>
  <si>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</si>
  <si>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</si>
  <si>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</si>
  <si>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</si>
  <si>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</si>
  <si>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</si>
  <si>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</si>
  <si>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</si>
  <si>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</si>
  <si>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</si>
  <si>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</si>
  <si>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</si>
  <si>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</si>
  <si>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</si>
  <si>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</si>
  <si>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</si>
  <si>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</si>
  <si>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</si>
  <si>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</si>
  <si>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</si>
  <si>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</si>
  <si>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</si>
  <si>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</si>
  <si>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</si>
  <si>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</si>
  <si>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</si>
  <si>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</si>
  <si>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</si>
  <si>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</si>
  <si>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</si>
  <si>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</si>
  <si>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</si>
  <si>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</si>
  <si>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</si>
  <si>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</si>
  <si>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</si>
  <si>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</si>
  <si>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</si>
  <si>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</si>
  <si>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</si>
  <si>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</si>
  <si>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</si>
  <si>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</si>
  <si>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</si>
  <si>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</si>
  <si>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</si>
  <si>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</si>
  <si>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</si>
  <si>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</si>
  <si>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</si>
  <si>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</si>
  <si>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</si>
  <si>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</si>
  <si>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</si>
  <si>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</si>
  <si>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</si>
  <si>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</si>
  <si>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</si>
  <si>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</si>
  <si>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</si>
  <si>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</si>
  <si>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</si>
  <si>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</si>
  <si>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</si>
  <si>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</si>
  <si>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</si>
  <si>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</si>
  <si>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</si>
  <si>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</si>
  <si>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</si>
  <si>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</si>
  <si>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</si>
  <si>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</si>
  <si>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</si>
  <si>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</si>
  <si>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</si>
  <si>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</si>
  <si>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</si>
  <si>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</si>
  <si>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</si>
  <si>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</si>
  <si>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</si>
  <si>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</si>
  <si>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</si>
  <si>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</si>
  <si>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</si>
  <si>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</si>
  <si>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</si>
  <si>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</si>
  <si>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</si>
  <si>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</si>
  <si>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</si>
  <si>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</si>
  <si>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</si>
  <si>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</si>
  <si>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</si>
  <si>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</si>
  <si>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</si>
  <si>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</si>
  <si>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</si>
  <si>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</si>
  <si>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</si>
  <si>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</si>
  <si>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</si>
  <si>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</si>
  <si>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</si>
  <si>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</si>
  <si>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</si>
  <si>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</si>
  <si>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</si>
  <si>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</si>
  <si>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</si>
  <si>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</si>
  <si>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</si>
  <si>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</si>
  <si>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</si>
  <si>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</si>
  <si>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</si>
  <si>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</si>
  <si>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</si>
  <si>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</si>
  <si>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</si>
  <si>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</si>
  <si>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</si>
  <si>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</si>
  <si>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</si>
  <si>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</si>
  <si>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</si>
  <si>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</si>
  <si>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</si>
  <si>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</si>
  <si>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</si>
  <si>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</si>
  <si>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</si>
  <si>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</si>
  <si>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</si>
  <si>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</si>
  <si>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</si>
  <si>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</si>
  <si>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</si>
  <si>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</si>
  <si>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</si>
  <si>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</si>
  <si>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</si>
  <si>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</si>
  <si>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</si>
  <si>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</si>
  <si>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</si>
  <si>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</si>
  <si>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</si>
  <si>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</si>
  <si>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</si>
  <si>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</si>
  <si>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</si>
  <si>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</si>
  <si>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</si>
  <si>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</si>
  <si>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</si>
  <si>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</si>
  <si>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</si>
  <si>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</si>
  <si>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</si>
  <si>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</si>
  <si>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</si>
  <si>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</si>
  <si>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</si>
  <si>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</si>
  <si>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</si>
  <si>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</si>
  <si>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</si>
  <si>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</si>
  <si>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</si>
  <si>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</si>
  <si>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</si>
  <si>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</si>
  <si>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</si>
  <si>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</si>
  <si>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</si>
  <si>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</si>
  <si>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</si>
  <si>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</si>
  <si>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</si>
  <si>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</si>
  <si>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</si>
  <si>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</si>
  <si>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</si>
  <si>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</si>
  <si>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</si>
  <si>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</si>
  <si>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</si>
  <si>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</si>
  <si>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</si>
  <si>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</si>
  <si>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</si>
  <si>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</si>
  <si>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</si>
  <si>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</si>
  <si>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</si>
  <si>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</si>
  <si>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</si>
  <si>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</si>
  <si>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</si>
  <si>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</si>
  <si>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</si>
  <si>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</si>
  <si>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</si>
  <si>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</si>
  <si>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</si>
  <si>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</si>
  <si>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</si>
  <si>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</si>
  <si>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</si>
  <si>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</si>
  <si>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</si>
  <si>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</si>
  <si>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</si>
  <si>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</si>
  <si>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</si>
  <si>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</si>
  <si>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</si>
  <si>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</si>
  <si>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</si>
  <si>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</si>
  <si>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</si>
  <si>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</si>
  <si>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</si>
  <si>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</si>
  <si>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</si>
  <si>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</si>
  <si>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</si>
  <si>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</si>
  <si>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</si>
  <si>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</si>
  <si>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</si>
  <si>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</si>
  <si>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</si>
  <si>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</si>
  <si>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</si>
  <si>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</si>
  <si>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</si>
  <si>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</si>
  <si>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</si>
  <si>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</si>
  <si>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</si>
  <si>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</si>
  <si>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</si>
  <si>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</si>
  <si>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</si>
  <si>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</si>
  <si>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</si>
  <si>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</si>
  <si>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</si>
  <si>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</si>
  <si>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</si>
  <si>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</si>
  <si>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</si>
  <si>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</si>
  <si>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</si>
  <si>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</si>
  <si>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</si>
  <si>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</si>
  <si>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</si>
  <si>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</si>
  <si>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</si>
  <si>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</si>
  <si>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</si>
  <si>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</si>
  <si>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</si>
  <si>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</si>
  <si>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</si>
  <si>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</si>
  <si>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</si>
  <si>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</si>
  <si>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</si>
  <si>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</si>
  <si>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</si>
  <si>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</si>
  <si>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</si>
  <si>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</si>
  <si>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</si>
  <si>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</si>
  <si>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</si>
  <si>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</si>
  <si>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</si>
  <si>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</si>
  <si>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</si>
  <si>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</si>
  <si>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</si>
  <si>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</si>
  <si>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</si>
  <si>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</si>
  <si>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</si>
  <si>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</si>
  <si>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</si>
  <si>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</si>
  <si>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</si>
  <si>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</si>
  <si>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</si>
  <si>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</si>
  <si>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</si>
  <si>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</si>
  <si>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</si>
  <si>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</si>
  <si>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</si>
  <si>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</si>
  <si>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</si>
  <si>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</si>
  <si>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</si>
  <si>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</si>
  <si>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</si>
  <si>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</si>
  <si>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</si>
  <si>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</si>
  <si>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</si>
  <si>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</si>
  <si>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</si>
  <si>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</si>
  <si>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</si>
  <si>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</si>
  <si>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</si>
  <si>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</si>
  <si>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</si>
  <si>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</si>
  <si>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</si>
  <si>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</si>
  <si>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</si>
  <si>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</si>
  <si>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</si>
  <si>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</si>
  <si>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</si>
  <si>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</si>
  <si>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</si>
  <si>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</si>
  <si>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</si>
  <si>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</si>
  <si>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</si>
  <si>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</si>
  <si>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</si>
  <si>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</si>
  <si>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</si>
  <si>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</si>
  <si>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</si>
  <si>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</si>
  <si>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</si>
  <si>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</si>
  <si>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</si>
  <si>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</si>
  <si>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</si>
  <si>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</si>
  <si>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</si>
  <si>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</si>
  <si>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</si>
  <si>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</si>
  <si>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</si>
  <si>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</si>
  <si>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</si>
  <si>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</si>
  <si>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</si>
  <si>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</si>
  <si>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</si>
  <si>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</si>
  <si>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</si>
  <si>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</si>
  <si>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</si>
  <si>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</si>
  <si>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</si>
  <si>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</si>
  <si>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</si>
  <si>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</si>
  <si>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</si>
  <si>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</si>
  <si>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</si>
  <si>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</si>
  <si>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</si>
  <si>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</si>
  <si>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</si>
  <si>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</si>
  <si>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</si>
  <si>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</si>
  <si>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</si>
  <si>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</si>
  <si>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</si>
  <si>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</si>
  <si>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</si>
  <si>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</si>
  <si>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</si>
  <si>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</si>
  <si>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</si>
  <si>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</si>
  <si>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</si>
  <si>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</si>
  <si>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</si>
  <si>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</si>
  <si>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</si>
  <si>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</si>
  <si>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</si>
  <si>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</si>
  <si>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</si>
  <si>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</si>
  <si>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</si>
  <si>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</si>
  <si>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</si>
  <si>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</si>
  <si>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</si>
  <si>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</si>
  <si>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</si>
  <si>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</si>
  <si>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</si>
  <si>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</si>
  <si>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</si>
  <si>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</si>
  <si>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</si>
  <si>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</si>
  <si>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</si>
  <si>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</si>
  <si>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</si>
  <si>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</si>
  <si>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</si>
  <si>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</si>
  <si>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</si>
  <si>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</si>
  <si>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</si>
  <si>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</si>
  <si>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</si>
  <si>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</si>
  <si>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</si>
  <si>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</si>
  <si>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</si>
  <si>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</si>
  <si>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</si>
  <si>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</si>
  <si>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</si>
  <si>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</si>
  <si>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</si>
  <si>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</si>
  <si>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</si>
  <si>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</si>
  <si>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</si>
  <si>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</si>
  <si>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</si>
  <si>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</si>
  <si>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</si>
  <si>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</si>
  <si>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</si>
  <si>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</si>
  <si>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</si>
  <si>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</si>
  <si>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</si>
  <si>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</si>
  <si>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</si>
  <si>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</si>
  <si>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</si>
  <si>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</si>
  <si>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</si>
  <si>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</si>
  <si>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</si>
  <si>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</si>
  <si>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</si>
  <si>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</si>
  <si>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</si>
  <si>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</si>
  <si>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</si>
  <si>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</si>
  <si>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</si>
  <si>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</si>
  <si>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</si>
  <si>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</si>
  <si>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</si>
  <si>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</si>
  <si>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</si>
  <si>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</si>
  <si>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</si>
  <si>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</si>
  <si>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</si>
  <si>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</si>
  <si>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</si>
  <si>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</si>
  <si>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</si>
  <si>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</si>
  <si>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</si>
  <si>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</si>
  <si>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</si>
  <si>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</si>
  <si>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</si>
  <si>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</si>
  <si>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</si>
  <si>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</si>
  <si>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</si>
  <si>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</si>
  <si>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</si>
  <si>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</si>
  <si>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</si>
  <si>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</si>
  <si>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</si>
  <si>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</si>
  <si>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</si>
  <si>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</si>
  <si>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</si>
  <si>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</si>
  <si>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</si>
  <si>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</si>
  <si>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</si>
  <si>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</si>
  <si>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</si>
  <si>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</si>
  <si>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</si>
  <si>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</si>
  <si>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</si>
  <si>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</si>
  <si>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</si>
  <si>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</si>
  <si>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</si>
  <si>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</si>
  <si>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</si>
  <si>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</si>
  <si>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</si>
  <si>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</si>
  <si>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</si>
  <si>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</si>
  <si>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</si>
  <si>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</si>
  <si>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</si>
  <si>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</si>
  <si>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</si>
  <si>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</si>
  <si>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</si>
  <si>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</si>
  <si>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</si>
  <si>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</si>
  <si>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</si>
  <si>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</si>
  <si>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</si>
  <si>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</si>
  <si>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</si>
  <si>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</si>
  <si>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</si>
  <si>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</si>
  <si>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</si>
  <si>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</si>
  <si>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</si>
  <si>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</si>
  <si>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</si>
  <si>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</si>
  <si>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</si>
  <si>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</si>
  <si>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</si>
  <si>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</si>
  <si>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</si>
  <si>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</si>
  <si>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</si>
  <si>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</si>
  <si>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</si>
  <si>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</si>
  <si>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</si>
  <si>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</si>
  <si>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</si>
  <si>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</si>
  <si>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</si>
  <si>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</si>
  <si>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</si>
  <si>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</si>
  <si>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</si>
  <si>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</si>
  <si>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</si>
  <si>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</si>
  <si>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</si>
  <si>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</si>
  <si>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</si>
  <si>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</si>
  <si>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</si>
  <si>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</si>
  <si>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</si>
  <si>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</si>
  <si>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</si>
  <si>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</si>
  <si>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</si>
  <si>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</si>
  <si>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</si>
  <si>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</si>
  <si>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</si>
  <si>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</si>
  <si>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</si>
  <si>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</si>
  <si>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</si>
  <si>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</si>
  <si>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</si>
  <si>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</si>
  <si>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</si>
  <si>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</si>
  <si>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</si>
  <si>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</si>
  <si>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</si>
  <si>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</si>
  <si>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</si>
  <si>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</si>
  <si>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</si>
  <si>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</si>
  <si>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</si>
  <si>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</si>
  <si>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</si>
  <si>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</si>
  <si>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</si>
  <si>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</si>
  <si>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</si>
  <si>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</si>
  <si>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</si>
  <si>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</si>
  <si>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</si>
  <si>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</si>
  <si>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</si>
  <si>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</si>
  <si>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</si>
  <si>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</si>
  <si>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</si>
  <si>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</si>
  <si>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</si>
  <si>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</si>
  <si>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</si>
  <si>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</si>
  <si>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</si>
  <si>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</si>
  <si>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</si>
  <si>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</si>
  <si>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</si>
  <si>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</si>
  <si>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</si>
  <si>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</si>
  <si>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</si>
  <si>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</si>
  <si>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</si>
  <si>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</si>
  <si>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</si>
  <si>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</si>
  <si>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</si>
  <si>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</si>
  <si>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</si>
  <si>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</si>
  <si>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</si>
  <si>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</si>
  <si>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</si>
  <si>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</si>
  <si>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</si>
  <si>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</si>
  <si>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</si>
  <si>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</si>
  <si>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</si>
  <si>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</si>
  <si>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</si>
  <si>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</si>
  <si>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</si>
  <si>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</si>
  <si>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</si>
  <si>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</si>
  <si>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</si>
  <si>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</si>
  <si>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</si>
  <si>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</si>
  <si>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</si>
  <si>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</si>
  <si>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</si>
  <si>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</si>
  <si>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</si>
  <si>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</si>
  <si>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</si>
  <si>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</si>
  <si>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</si>
  <si>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</si>
  <si>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</si>
  <si>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</si>
  <si>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</si>
  <si>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</si>
  <si>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</si>
  <si>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</si>
  <si>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</si>
  <si>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</si>
  <si>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</si>
  <si>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</si>
  <si>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</si>
  <si>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</si>
  <si>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</si>
  <si>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</si>
  <si>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</si>
  <si>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</si>
  <si>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</si>
  <si>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</si>
  <si>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</si>
  <si>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</si>
  <si>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</si>
  <si>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</si>
  <si>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</si>
  <si>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</si>
  <si>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</si>
  <si>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</si>
  <si>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</si>
  <si>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</si>
  <si>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</si>
  <si>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</si>
  <si>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</si>
  <si>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</si>
  <si>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</si>
  <si>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</si>
  <si>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</si>
  <si>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</si>
  <si>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</si>
  <si>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</si>
  <si>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</si>
  <si>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</si>
  <si>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</si>
  <si>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</si>
  <si>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</si>
  <si>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</si>
  <si>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</si>
  <si>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</si>
  <si>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</si>
  <si>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</si>
  <si>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</si>
  <si>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</si>
  <si>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</si>
  <si>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</si>
  <si>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</si>
  <si>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</si>
  <si>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</si>
  <si>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</si>
  <si>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</si>
  <si>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</si>
  <si>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</si>
  <si>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</si>
  <si>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</si>
  <si>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</si>
  <si>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</si>
  <si>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</si>
  <si>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</si>
  <si>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</si>
  <si>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</si>
  <si>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</si>
  <si>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</si>
  <si>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</si>
  <si>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</si>
  <si>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</si>
  <si>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</si>
  <si>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</si>
  <si>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</si>
  <si>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</si>
  <si>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</si>
  <si>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</si>
  <si>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</si>
  <si>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</si>
  <si>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</si>
  <si>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</si>
  <si>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</si>
  <si>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</si>
  <si>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</si>
  <si>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</si>
  <si>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</si>
  <si>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</si>
  <si>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</si>
  <si>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</si>
  <si>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</si>
  <si>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</si>
  <si>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</si>
  <si>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</si>
  <si>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</si>
  <si>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</si>
  <si>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</si>
  <si>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</si>
  <si>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</si>
  <si>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</si>
  <si>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</si>
  <si>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</si>
  <si>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</si>
  <si>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</si>
  <si>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</si>
  <si>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</si>
  <si>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</si>
  <si>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</si>
  <si>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</si>
  <si>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</si>
  <si>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</si>
  <si>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</si>
  <si>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</si>
  <si>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</si>
  <si>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</si>
  <si>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</si>
  <si>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</si>
  <si>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</si>
  <si>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</si>
  <si>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</si>
  <si>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</si>
  <si>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</si>
  <si>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</si>
  <si>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</si>
  <si>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</si>
  <si>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</si>
  <si>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</si>
  <si>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</si>
  <si>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</si>
  <si>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</si>
  <si>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</si>
  <si>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</si>
  <si>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</si>
  <si>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</si>
  <si>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</si>
  <si>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</si>
  <si>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</si>
  <si>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</si>
  <si>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</si>
  <si>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</si>
  <si>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</si>
  <si>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</si>
  <si>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</si>
  <si>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</si>
  <si>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</si>
  <si>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</si>
  <si>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</si>
  <si>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</si>
  <si>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</si>
  <si>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</si>
  <si>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</si>
  <si>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</si>
  <si>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</si>
  <si>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</si>
  <si>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</si>
  <si>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</si>
  <si>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</si>
  <si>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</si>
  <si>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</si>
  <si>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</si>
  <si>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</si>
  <si>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</si>
  <si>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</si>
  <si>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</si>
  <si>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</si>
  <si>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</si>
  <si>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</si>
  <si>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</si>
  <si>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</si>
  <si>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</si>
  <si>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</si>
  <si>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</si>
  <si>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</si>
  <si>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</si>
  <si>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</si>
  <si>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</si>
  <si>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</si>
  <si>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</si>
  <si>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</si>
  <si>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</si>
  <si>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</si>
  <si>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</si>
  <si>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</si>
  <si>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</si>
  <si>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</si>
  <si>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</si>
  <si>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</si>
  <si>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</si>
  <si>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</si>
  <si>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</si>
  <si>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</si>
  <si>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</si>
  <si>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</si>
  <si>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</si>
  <si>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</si>
  <si>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</si>
  <si>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</si>
  <si>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</si>
  <si>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</si>
  <si>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</si>
  <si>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</si>
  <si>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</si>
  <si>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</si>
  <si>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</si>
  <si>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</si>
  <si>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</si>
  <si>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</si>
  <si>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</si>
  <si>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</si>
  <si>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</si>
  <si>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</si>
  <si>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</si>
  <si>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</si>
  <si>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</si>
  <si>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</si>
  <si>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</si>
  <si>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</si>
  <si>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</si>
  <si>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</si>
  <si>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</si>
  <si>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</si>
  <si>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</si>
  <si>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</si>
  <si>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</si>
  <si>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</si>
  <si>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</si>
  <si>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</si>
  <si>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</si>
  <si>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</si>
  <si>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</si>
  <si>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</si>
  <si>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</si>
  <si>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</si>
  <si>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</si>
  <si>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</si>
  <si>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</si>
  <si>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</si>
  <si>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</si>
  <si>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</si>
  <si>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</si>
  <si>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</si>
  <si>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</si>
  <si>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</si>
  <si>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</si>
  <si>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</si>
  <si>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</si>
  <si>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</si>
  <si>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</si>
  <si>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</si>
  <si>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</si>
  <si>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</si>
  <si>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</si>
  <si>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</si>
  <si>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</si>
  <si>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</si>
  <si>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</si>
  <si>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</si>
  <si>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</si>
  <si>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</si>
  <si>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</si>
  <si>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</si>
  <si>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</si>
  <si>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</si>
  <si>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</si>
  <si>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</si>
  <si>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</si>
  <si>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</si>
  <si>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</si>
  <si>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</si>
  <si>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</si>
  <si>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</si>
  <si>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</si>
  <si>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</si>
  <si>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</si>
  <si>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</si>
  <si>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</si>
  <si>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</si>
  <si>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</si>
  <si>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</si>
  <si>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</si>
  <si>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</si>
  <si>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</si>
  <si>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</si>
  <si>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</si>
  <si>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</si>
  <si>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</si>
  <si>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</si>
  <si>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</si>
  <si>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</si>
  <si>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</si>
  <si>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</si>
  <si>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</si>
  <si>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</si>
  <si>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</si>
  <si>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</si>
  <si>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</si>
  <si>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</si>
  <si>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</si>
  <si>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</si>
  <si>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</si>
  <si>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</si>
  <si>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</si>
  <si>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</si>
  <si>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</si>
  <si>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</si>
  <si>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</si>
  <si>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</si>
  <si>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</si>
  <si>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</si>
  <si>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</si>
  <si>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</si>
  <si>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</si>
  <si>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</si>
  <si>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</si>
  <si>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</si>
  <si>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</si>
  <si>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</si>
  <si>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</si>
  <si>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</si>
  <si>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</si>
  <si>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</si>
  <si>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</si>
  <si>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</si>
  <si>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</si>
  <si>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</si>
  <si>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</si>
  <si>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</si>
  <si>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</si>
  <si>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</si>
  <si>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</si>
  <si>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</si>
  <si>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</si>
  <si>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</si>
  <si>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</si>
  <si>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</si>
  <si>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</si>
  <si>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</si>
  <si>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</si>
  <si>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</si>
  <si>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</si>
  <si>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</si>
  <si>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</si>
  <si>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</si>
  <si>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</si>
  <si>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</si>
  <si>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</si>
  <si>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</si>
  <si>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</si>
  <si>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</si>
  <si>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</si>
  <si>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</si>
  <si>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</si>
  <si>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</si>
  <si>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</si>
  <si>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</si>
  <si>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</si>
  <si>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</si>
  <si>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</si>
  <si>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</si>
  <si>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</si>
  <si>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</si>
  <si>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</si>
  <si>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</si>
  <si>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</si>
  <si>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</si>
  <si>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</si>
  <si>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</si>
  <si>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</si>
  <si>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</si>
  <si>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</si>
  <si>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</si>
  <si>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</si>
  <si>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</si>
  <si>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</si>
  <si>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</si>
  <si>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</si>
  <si>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</si>
  <si>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</si>
  <si>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</si>
  <si>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</si>
  <si>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</si>
  <si>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</si>
  <si>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</si>
  <si>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</si>
  <si>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</si>
  <si>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</si>
  <si>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</si>
  <si>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</si>
  <si>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</si>
  <si>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</si>
  <si>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</si>
  <si>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</si>
  <si>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</si>
  <si>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</si>
  <si>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</si>
  <si>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</si>
  <si>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</si>
  <si>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</si>
  <si>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</si>
  <si>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</si>
  <si>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</si>
  <si>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</si>
  <si>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</si>
  <si>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</si>
  <si>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</si>
  <si>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</si>
  <si>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</si>
  <si>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</si>
  <si>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</si>
  <si>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</si>
  <si>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</si>
  <si>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</si>
  <si>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</si>
  <si>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</si>
  <si>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</si>
  <si>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</si>
  <si>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</si>
  <si>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</si>
  <si>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</si>
  <si>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</si>
  <si>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</si>
  <si>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</si>
  <si>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</si>
  <si>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</si>
  <si>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</si>
  <si>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</si>
  <si>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</si>
  <si>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</si>
  <si>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</si>
  <si>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</si>
  <si>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</si>
  <si>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</si>
  <si>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</si>
  <si>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</si>
  <si>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</si>
  <si>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</si>
  <si>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</si>
  <si>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</si>
  <si>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</si>
  <si>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</si>
  <si>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</si>
  <si>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</si>
  <si>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</si>
  <si>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</si>
  <si>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</si>
  <si>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</si>
  <si>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</si>
  <si>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</si>
  <si>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</si>
  <si>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</si>
  <si>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</si>
  <si>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</si>
  <si>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</si>
  <si>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</si>
  <si>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</si>
  <si>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</si>
  <si>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</si>
  <si>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</si>
  <si>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</si>
  <si>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</si>
  <si>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</si>
  <si>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</si>
  <si>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</si>
  <si>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</si>
  <si>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</si>
  <si>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</si>
  <si>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</si>
  <si>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</si>
  <si>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</si>
  <si>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</si>
  <si>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</si>
  <si>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</si>
  <si>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</si>
  <si>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</si>
  <si>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</si>
  <si>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</si>
  <si>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</si>
  <si>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</si>
  <si>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</si>
  <si>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</si>
  <si>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</si>
  <si>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</si>
  <si>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</si>
  <si>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</si>
  <si>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</si>
  <si>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</si>
  <si>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</si>
  <si>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</si>
  <si>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</si>
  <si>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</si>
  <si>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</si>
  <si>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</si>
  <si>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</si>
  <si>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</si>
  <si>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</si>
  <si>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</si>
  <si>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</si>
  <si>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</si>
  <si>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</si>
  <si>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</si>
  <si>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</si>
  <si>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</si>
  <si>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</si>
  <si>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</si>
  <si>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</si>
  <si>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</si>
  <si>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</si>
  <si>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</si>
  <si>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</si>
  <si>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</si>
  <si>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</si>
  <si>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</si>
  <si>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</si>
  <si>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</si>
  <si>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</si>
  <si>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</si>
  <si>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</si>
  <si>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</si>
  <si>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</si>
  <si>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</si>
  <si>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</si>
  <si>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</si>
  <si>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</si>
  <si>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</si>
  <si>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</si>
  <si>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</si>
  <si>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</si>
  <si>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</si>
  <si>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</si>
  <si>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</si>
  <si>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</si>
  <si>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</si>
  <si>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</si>
  <si>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</si>
  <si>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</si>
  <si>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</si>
  <si>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</si>
  <si>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</si>
  <si>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</si>
  <si>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</si>
  <si>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</si>
  <si>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</si>
  <si>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</si>
  <si>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</si>
  <si>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</si>
  <si>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</si>
  <si>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</si>
  <si>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</si>
  <si>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</si>
  <si>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</si>
  <si>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</si>
  <si>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</si>
  <si>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</si>
  <si>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</si>
  <si>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</si>
  <si>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</si>
  <si>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</si>
  <si>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</si>
  <si>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</si>
  <si>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</si>
  <si>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</si>
  <si>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</si>
  <si>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</si>
  <si>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</si>
  <si>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</si>
  <si>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</si>
  <si>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</si>
  <si>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</si>
  <si>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</si>
  <si>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</si>
  <si>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</si>
  <si>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</si>
  <si>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</si>
  <si>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</si>
  <si>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</si>
  <si>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</si>
  <si>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</si>
  <si>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</si>
  <si>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</si>
  <si>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</si>
  <si>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</si>
  <si>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</si>
  <si>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</si>
  <si>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</si>
  <si>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</si>
  <si>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</si>
  <si>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</si>
  <si>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</si>
  <si>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</si>
  <si>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</si>
  <si>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</si>
  <si>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</si>
  <si>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</si>
  <si>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</si>
  <si>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</si>
  <si>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</si>
  <si>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</si>
  <si>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</si>
  <si>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</si>
  <si>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</si>
  <si>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</si>
  <si>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</si>
  <si>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</si>
  <si>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</si>
  <si>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</si>
  <si>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</si>
  <si>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</si>
  <si>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</si>
  <si>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</si>
  <si>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</si>
  <si>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</si>
  <si>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</si>
  <si>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</si>
  <si>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</si>
  <si>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</si>
  <si>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</si>
  <si>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</si>
  <si>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</si>
  <si>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</si>
  <si>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</si>
  <si>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</si>
  <si>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</si>
  <si>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</si>
  <si>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</si>
  <si>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</si>
  <si>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</si>
  <si>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</si>
  <si>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</si>
  <si>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</si>
  <si>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</si>
  <si>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</si>
  <si>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</si>
  <si>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</si>
  <si>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</si>
  <si>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</si>
  <si>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</si>
  <si>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</si>
  <si>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</si>
  <si>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</si>
  <si>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</si>
  <si>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</si>
  <si>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</si>
  <si>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</si>
  <si>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</si>
  <si>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</si>
  <si>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</si>
  <si>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</si>
  <si>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</si>
  <si>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</si>
  <si>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</si>
  <si>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</si>
  <si>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</si>
  <si>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</si>
  <si>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</si>
  <si>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</si>
  <si>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</si>
  <si>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</si>
  <si>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</si>
  <si>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</si>
  <si>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</si>
  <si>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</si>
  <si>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</si>
  <si>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</si>
  <si>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</si>
  <si>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</si>
  <si>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</si>
  <si>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</si>
  <si>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</si>
  <si>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</si>
  <si>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</si>
  <si>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</si>
  <si>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</si>
  <si>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</si>
  <si>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</si>
  <si>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</si>
  <si>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</si>
  <si>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</si>
  <si>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</si>
  <si>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</si>
  <si>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</si>
  <si>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</si>
  <si>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</si>
  <si>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</si>
  <si>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</si>
  <si>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</si>
  <si>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</si>
  <si>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</si>
  <si>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</si>
  <si>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</si>
  <si>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</si>
  <si>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</si>
  <si>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</si>
  <si>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</si>
  <si>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</si>
  <si>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</si>
  <si>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</si>
  <si>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</si>
  <si>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</si>
  <si>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</si>
  <si>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</si>
  <si>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</si>
  <si>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</si>
  <si>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</si>
  <si>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</si>
  <si>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</si>
  <si>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</si>
  <si>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</si>
  <si>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</si>
  <si>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</si>
  <si>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</si>
  <si>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</si>
  <si>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</si>
  <si>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</si>
  <si>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</si>
  <si>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</si>
  <si>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</si>
  <si>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</si>
  <si>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</si>
  <si>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</si>
  <si>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</si>
  <si>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</si>
  <si>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</si>
  <si>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</si>
  <si>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</si>
  <si>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</si>
  <si>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</si>
  <si>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</si>
  <si>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</si>
  <si>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</si>
  <si>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</si>
  <si>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</si>
  <si>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</si>
  <si>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</si>
  <si>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</si>
  <si>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</si>
  <si>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</si>
  <si>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</si>
  <si>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</si>
  <si>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</si>
  <si>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</si>
  <si>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</si>
  <si>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</si>
  <si>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</si>
  <si>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</si>
  <si>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</si>
  <si>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</si>
  <si>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</si>
  <si>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</si>
  <si>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</si>
  <si>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</si>
  <si>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</si>
  <si>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</si>
  <si>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</si>
  <si>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</si>
  <si>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</si>
  <si>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</si>
  <si>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</si>
  <si>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</si>
  <si>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</si>
  <si>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</si>
  <si>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</si>
  <si>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</si>
  <si>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</si>
  <si>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</si>
  <si>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</si>
  <si>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</si>
  <si>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</si>
  <si>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</si>
  <si>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</si>
  <si>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</si>
  <si>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</si>
  <si>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</si>
  <si>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</si>
  <si>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</si>
  <si>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</si>
  <si>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</si>
  <si>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</si>
  <si>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</si>
  <si>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</si>
  <si>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</si>
  <si>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</si>
  <si>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</si>
  <si>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</si>
  <si>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</si>
  <si>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</si>
  <si>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</si>
  <si>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</si>
  <si>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</si>
  <si>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</si>
  <si>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</si>
  <si>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</si>
  <si>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</si>
  <si>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</si>
  <si>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</si>
  <si>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</si>
  <si>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</si>
  <si>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</si>
  <si>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</si>
  <si>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</si>
  <si>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</si>
  <si>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</si>
  <si>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</si>
  <si>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</si>
  <si>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</si>
  <si>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</si>
  <si>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</si>
  <si>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</si>
  <si>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</si>
  <si>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</si>
  <si>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</si>
  <si>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</si>
  <si>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</si>
  <si>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</si>
  <si>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</si>
  <si>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</si>
  <si>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</si>
  <si>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</si>
  <si>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</si>
  <si>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</si>
  <si>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</si>
  <si>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</si>
  <si>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</si>
  <si>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</si>
  <si>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</si>
  <si>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</si>
  <si>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</si>
  <si>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</si>
  <si>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</si>
  <si>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</si>
  <si>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</si>
  <si>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</si>
  <si>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</si>
  <si>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</si>
  <si>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</si>
  <si>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</si>
  <si>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</si>
  <si>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</si>
  <si>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</si>
  <si>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</si>
  <si>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</si>
  <si>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</si>
  <si>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</si>
  <si>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</si>
  <si>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</si>
  <si>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</si>
  <si>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</si>
  <si>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</si>
  <si>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</si>
  <si>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</si>
  <si>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</si>
  <si>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</si>
  <si>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</si>
  <si>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</si>
  <si>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</si>
  <si>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</si>
  <si>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</si>
  <si>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</si>
  <si>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</si>
  <si>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</si>
  <si>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</si>
  <si>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</si>
  <si>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</si>
  <si>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</si>
  <si>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</si>
  <si>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</si>
  <si>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</si>
  <si>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</si>
  <si>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</si>
  <si>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</si>
  <si>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</si>
  <si>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</si>
  <si>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</si>
  <si>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</si>
  <si>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</si>
  <si>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</si>
  <si>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</si>
  <si>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</si>
  <si>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</si>
  <si>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</si>
  <si>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</si>
  <si>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</si>
  <si>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</si>
  <si>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</si>
  <si>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</si>
  <si>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</si>
  <si>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</si>
  <si>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</si>
  <si>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</si>
  <si>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</si>
  <si>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</si>
  <si>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</si>
  <si>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</si>
  <si>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</si>
  <si>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</si>
  <si>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</si>
  <si>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</si>
  <si>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</si>
  <si>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</si>
  <si>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</si>
  <si>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</si>
  <si>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</si>
  <si>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</si>
  <si>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</si>
  <si>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</si>
  <si>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</si>
  <si>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</si>
  <si>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</si>
  <si>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</si>
  <si>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</si>
  <si>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</si>
  <si>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</si>
  <si>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</si>
  <si>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</si>
  <si>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</si>
  <si>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</si>
  <si>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</si>
  <si>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</si>
  <si>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</si>
  <si>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</si>
  <si>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</si>
  <si>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</si>
  <si>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</si>
  <si>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</si>
  <si>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</si>
  <si>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</si>
  <si>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</si>
  <si>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</si>
  <si>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</si>
  <si>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</si>
  <si>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</si>
  <si>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</si>
  <si>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</si>
  <si>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</si>
  <si>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</si>
  <si>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</si>
  <si>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</si>
  <si>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</si>
  <si>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</si>
  <si>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</si>
  <si>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</si>
  <si>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</si>
  <si>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</si>
  <si>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</si>
  <si>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</si>
  <si>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</si>
  <si>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</si>
  <si>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</si>
  <si>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</si>
  <si>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</si>
  <si>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</si>
  <si>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</si>
  <si>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</si>
  <si>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</si>
  <si>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</si>
  <si>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</si>
  <si>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</si>
  <si>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</si>
  <si>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</si>
  <si>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</si>
  <si>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</si>
  <si>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</si>
  <si>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</si>
  <si>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</si>
  <si>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</si>
  <si>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</si>
  <si>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</si>
  <si>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</si>
  <si>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</si>
  <si>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</si>
  <si>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</si>
  <si>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</si>
  <si>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</si>
  <si>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</si>
  <si>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</si>
  <si>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</si>
  <si>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</si>
  <si>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</si>
  <si>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</si>
  <si>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</si>
  <si>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</si>
  <si>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</si>
  <si>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</si>
  <si>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</si>
  <si>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</si>
  <si>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</si>
  <si>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</si>
  <si>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</si>
  <si>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</si>
  <si>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</si>
  <si>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</si>
  <si>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</si>
  <si>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</si>
  <si>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</si>
  <si>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</si>
  <si>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</si>
  <si>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</si>
  <si>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</si>
  <si>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</si>
  <si>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</si>
  <si>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</si>
  <si>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</si>
  <si>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</si>
  <si>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</si>
  <si>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</si>
  <si>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</si>
  <si>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</si>
  <si>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</si>
  <si>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</si>
  <si>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</si>
  <si>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</si>
  <si>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</si>
  <si>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</si>
  <si>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</si>
  <si>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</si>
  <si>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</si>
  <si>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</si>
  <si>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</si>
  <si>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</si>
  <si>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</si>
  <si>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</si>
  <si>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</si>
  <si>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</si>
  <si>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</si>
  <si>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</si>
  <si>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</si>
  <si>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</si>
  <si>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</si>
  <si>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</si>
  <si>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</si>
  <si>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</si>
  <si>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</si>
  <si>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</si>
  <si>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</si>
  <si>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</si>
  <si>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</si>
  <si>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</si>
  <si>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</si>
  <si>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</si>
  <si>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</si>
  <si>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</si>
  <si>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</si>
  <si>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</si>
  <si>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</si>
  <si>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</si>
  <si>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</si>
  <si>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</si>
  <si>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</si>
  <si>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</si>
  <si>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</si>
  <si>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</si>
  <si>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</si>
  <si>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</si>
  <si>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</si>
  <si>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</si>
  <si>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</si>
  <si>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</si>
  <si>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</si>
  <si>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</si>
  <si>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</si>
  <si>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</si>
  <si>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</si>
  <si>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</si>
  <si>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</si>
  <si>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</si>
  <si>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</si>
  <si>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</si>
  <si>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</si>
  <si>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</si>
  <si>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</si>
  <si>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</si>
  <si>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</si>
  <si>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</si>
  <si>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</si>
  <si>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</si>
  <si>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</si>
  <si>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</si>
  <si>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</si>
  <si>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</si>
  <si>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</si>
  <si>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</si>
  <si>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</si>
  <si>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</si>
  <si>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</si>
  <si>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</si>
  <si>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</si>
  <si>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</si>
  <si>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</si>
  <si>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</si>
  <si>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</si>
  <si>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</si>
  <si>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</si>
  <si>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</si>
  <si>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</si>
  <si>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</si>
  <si>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</si>
  <si>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</si>
  <si>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</si>
  <si>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</si>
  <si>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</si>
  <si>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</si>
  <si>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</si>
  <si>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</si>
  <si>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</si>
  <si>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</si>
  <si>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</si>
  <si>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</si>
  <si>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</si>
  <si>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</si>
  <si>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</si>
  <si>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</si>
  <si>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</si>
  <si>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</si>
  <si>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</si>
  <si>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</si>
  <si>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</si>
  <si>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</si>
  <si>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</si>
  <si>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</si>
  <si>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</si>
  <si>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</si>
  <si>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</si>
  <si>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</si>
  <si>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</si>
  <si>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</si>
  <si>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</si>
  <si>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</si>
  <si>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</si>
  <si>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</si>
  <si>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</si>
  <si>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</si>
  <si>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</si>
  <si>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</si>
  <si>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</si>
  <si>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</si>
  <si>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</si>
  <si>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</si>
  <si>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</si>
  <si>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</si>
  <si>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</si>
  <si>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</si>
  <si>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</si>
  <si>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</si>
  <si>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</si>
  <si>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</si>
  <si>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</si>
  <si>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</si>
  <si>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</si>
  <si>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</si>
  <si>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</si>
  <si>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</si>
  <si>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</si>
  <si>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</si>
  <si>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</si>
  <si>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</si>
  <si>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</si>
  <si>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</si>
  <si>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</si>
  <si>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</si>
  <si>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</si>
  <si>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</si>
  <si>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</si>
  <si>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</si>
  <si>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</si>
  <si>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</si>
  <si>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</si>
  <si>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</si>
  <si>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</si>
  <si>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</si>
  <si>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</si>
  <si>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</si>
  <si>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</si>
  <si>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</si>
  <si>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</si>
  <si>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</si>
  <si>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</si>
  <si>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</si>
  <si>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</si>
  <si>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</si>
  <si>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</si>
  <si>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</si>
  <si>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</si>
  <si>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</si>
  <si>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</si>
  <si>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</si>
  <si>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</si>
  <si>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</si>
  <si>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</si>
  <si>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</si>
  <si>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</si>
  <si>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</si>
  <si>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</si>
  <si>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</si>
  <si>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</si>
  <si>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</si>
  <si>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</si>
  <si>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</si>
  <si>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</si>
  <si>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</si>
  <si>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</si>
  <si>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</si>
  <si>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</si>
  <si>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</si>
  <si>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</si>
  <si>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</si>
  <si>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</si>
  <si>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</si>
  <si>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</si>
  <si>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</si>
  <si>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</si>
  <si>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</si>
  <si>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</si>
  <si>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</si>
  <si>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</si>
  <si>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</si>
  <si>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</si>
  <si>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</si>
  <si>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</si>
  <si>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</si>
  <si>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</si>
  <si>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</si>
  <si>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</si>
  <si>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</si>
  <si>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</si>
  <si>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</si>
  <si>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</si>
  <si>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</si>
  <si>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</si>
  <si>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</si>
  <si>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</si>
  <si>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</si>
  <si>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</si>
  <si>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</si>
  <si>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</si>
  <si>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</si>
  <si>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</si>
  <si>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</si>
  <si>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</si>
  <si>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</si>
  <si>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</si>
  <si>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</si>
  <si>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</si>
  <si>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</si>
  <si>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</si>
  <si>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</si>
  <si>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</si>
  <si>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</si>
  <si>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</si>
  <si>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</si>
  <si>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</si>
  <si>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</si>
  <si>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</si>
  <si>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</si>
  <si>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</si>
  <si>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</si>
  <si>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</si>
  <si>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</si>
  <si>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</si>
  <si>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</si>
  <si>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</si>
  <si>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</si>
  <si>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</si>
  <si>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</si>
  <si>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</si>
  <si>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</si>
  <si>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</si>
  <si>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</si>
  <si>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</si>
  <si>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</si>
  <si>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</si>
  <si>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</si>
  <si>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</si>
  <si>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</si>
  <si>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</si>
  <si>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</si>
  <si>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</si>
  <si>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</si>
  <si>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</si>
  <si>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</si>
  <si>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</si>
  <si>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</si>
  <si>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</si>
  <si>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</si>
  <si>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</si>
  <si>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</si>
  <si>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</si>
  <si>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</si>
  <si>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</si>
  <si>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</si>
  <si>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</si>
  <si>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</si>
  <si>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</si>
  <si>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</si>
  <si>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</si>
  <si>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</si>
  <si>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</si>
  <si>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</si>
  <si>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</si>
  <si>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</si>
  <si>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</si>
  <si>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</si>
  <si>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</si>
  <si>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</si>
  <si>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</si>
  <si>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</si>
  <si>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</si>
  <si>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</si>
  <si>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</si>
  <si>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</si>
  <si>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</si>
  <si>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</si>
  <si>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</si>
  <si>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</si>
  <si>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</si>
  <si>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</si>
  <si>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</si>
  <si>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</si>
  <si>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</si>
  <si>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</si>
  <si>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</si>
  <si>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</si>
  <si>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</si>
  <si>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</si>
  <si>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</si>
  <si>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</si>
  <si>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</si>
  <si>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</si>
  <si>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</si>
  <si>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</si>
  <si>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</si>
  <si>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</si>
  <si>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</si>
  <si>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</si>
  <si>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</si>
  <si>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</si>
  <si>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</si>
  <si>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</si>
  <si>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</si>
  <si>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</si>
  <si>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</si>
  <si>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</si>
  <si>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</si>
  <si>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</si>
  <si>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</si>
  <si>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</si>
  <si>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</si>
  <si>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</si>
  <si>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</si>
  <si>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</si>
  <si>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</si>
  <si>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</si>
  <si>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</si>
  <si>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</si>
  <si>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</si>
  <si>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</si>
  <si>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</si>
  <si>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</si>
  <si>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</si>
  <si>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</si>
  <si>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</si>
  <si>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</si>
  <si>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</si>
  <si>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</si>
  <si>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</si>
  <si>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</si>
  <si>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</si>
  <si>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</si>
  <si>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</si>
  <si>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</si>
  <si>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</si>
  <si>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</si>
  <si>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</si>
  <si>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</si>
  <si>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</si>
  <si>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</si>
  <si>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</si>
  <si>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</si>
  <si>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</si>
  <si>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</si>
  <si>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</si>
  <si>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</si>
  <si>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</si>
  <si>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</si>
  <si>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</si>
  <si>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</si>
  <si>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</si>
  <si>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</si>
  <si>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</si>
  <si>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</si>
  <si>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</si>
  <si>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</si>
  <si>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</si>
  <si>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</si>
  <si>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</si>
  <si>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</si>
  <si>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</si>
  <si>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</si>
  <si>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</si>
  <si>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</si>
  <si>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</si>
  <si>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</si>
  <si>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</si>
  <si>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</si>
  <si>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</si>
  <si>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</si>
  <si>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</si>
  <si>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</si>
  <si>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</si>
  <si>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</si>
  <si>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</si>
  <si>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</si>
  <si>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</si>
  <si>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</si>
  <si>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</si>
  <si>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</si>
  <si>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</si>
  <si>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</si>
  <si>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</si>
  <si>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</si>
  <si>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</si>
  <si>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</si>
  <si>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</si>
  <si>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</si>
  <si>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</si>
  <si>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</si>
  <si>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</si>
  <si>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</si>
  <si>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</si>
  <si>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</si>
  <si>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</si>
  <si>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</si>
  <si>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</si>
  <si>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</si>
  <si>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</si>
  <si>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</si>
  <si>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</si>
  <si>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</si>
  <si>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</si>
  <si>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</si>
  <si>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</si>
  <si>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</si>
  <si>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</si>
  <si>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</si>
  <si>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</si>
  <si>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</si>
  <si>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</si>
  <si>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</si>
  <si>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</si>
  <si>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</si>
  <si>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</si>
  <si>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</si>
  <si>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</si>
  <si>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</si>
  <si>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</si>
  <si>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</si>
  <si>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</si>
  <si>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</si>
  <si>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</si>
  <si>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</si>
  <si>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</si>
  <si>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</si>
  <si>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</si>
  <si>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</si>
  <si>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</si>
  <si>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</si>
  <si>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</si>
  <si>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</si>
  <si>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</si>
  <si>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</si>
  <si>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</si>
  <si>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</si>
  <si>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</si>
  <si>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</si>
  <si>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</si>
  <si>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</si>
  <si>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</si>
  <si>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</si>
  <si>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</si>
  <si>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</si>
  <si>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</si>
  <si>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</si>
  <si>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</si>
  <si>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</si>
  <si>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</si>
  <si>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</si>
  <si>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</si>
  <si>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</si>
  <si>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</si>
  <si>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</si>
  <si>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</si>
  <si>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</si>
  <si>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</si>
  <si>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</si>
  <si>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</si>
  <si>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</si>
  <si>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</si>
  <si>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</si>
  <si>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</si>
  <si>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</si>
  <si>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</si>
  <si>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</si>
  <si>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</si>
  <si>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</si>
  <si>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</si>
  <si>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</si>
  <si>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</si>
  <si>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</si>
  <si>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</si>
  <si>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</si>
  <si>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</si>
  <si>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</si>
  <si>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</si>
  <si>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</si>
  <si>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</si>
  <si>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</si>
  <si>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</si>
  <si>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</si>
  <si>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</si>
  <si>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</si>
  <si>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</si>
  <si>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</si>
  <si>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</si>
  <si>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</si>
  <si>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</si>
  <si>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</si>
  <si>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</si>
  <si>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</si>
  <si>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</si>
  <si>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</si>
  <si>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</si>
  <si>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</si>
  <si>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</si>
  <si>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</si>
  <si>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</si>
  <si>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</si>
  <si>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</si>
  <si>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</si>
  <si>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</si>
  <si>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</si>
  <si>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</si>
  <si>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</si>
  <si>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</si>
  <si>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</si>
  <si>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</si>
  <si>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</si>
  <si>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</si>
  <si>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</si>
  <si>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</si>
  <si>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</si>
  <si>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</si>
  <si>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</si>
  <si>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</si>
  <si>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</si>
  <si>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</si>
  <si>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</si>
  <si>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</si>
  <si>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</si>
  <si>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</si>
  <si>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</si>
  <si>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</si>
  <si>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</si>
  <si>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</si>
  <si>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</si>
  <si>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</si>
  <si>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</si>
  <si>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</si>
  <si>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</si>
  <si>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</si>
  <si>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</si>
  <si>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</si>
  <si>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</si>
  <si>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</si>
  <si>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</si>
  <si>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</si>
  <si>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</si>
  <si>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</si>
  <si>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</si>
  <si>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</si>
  <si>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</si>
  <si>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</si>
  <si>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</si>
  <si>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</si>
  <si>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</si>
  <si>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</si>
  <si>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</si>
  <si>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</si>
  <si>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</si>
  <si>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</si>
  <si>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</si>
  <si>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</si>
  <si>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</si>
  <si>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</si>
  <si>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</si>
  <si>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</si>
  <si>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</si>
  <si>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</si>
  <si>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</si>
  <si>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</si>
  <si>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</si>
  <si>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</si>
  <si>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</si>
  <si>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</si>
  <si>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</si>
  <si>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</si>
  <si>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</si>
  <si>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</si>
  <si>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</si>
  <si>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</si>
  <si>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</si>
  <si>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</si>
  <si>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</si>
  <si>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</si>
  <si>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</si>
  <si>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</si>
  <si>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</si>
  <si>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</si>
  <si>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</si>
  <si>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</si>
  <si>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</si>
  <si>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</si>
  <si>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</si>
  <si>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</si>
  <si>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</si>
  <si>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</si>
  <si>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</si>
  <si>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</si>
  <si>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</si>
  <si>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</si>
  <si>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</si>
  <si>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</si>
  <si>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</si>
  <si>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</si>
  <si>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</si>
  <si>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</si>
  <si>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</si>
  <si>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</si>
  <si>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</si>
  <si>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</si>
  <si>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</si>
  <si>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</si>
  <si>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</si>
  <si>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</si>
  <si>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</si>
  <si>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</si>
  <si>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</si>
  <si>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</si>
  <si>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</si>
  <si>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</si>
  <si>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</si>
  <si>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</si>
  <si>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</si>
  <si>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</si>
  <si>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</si>
  <si>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</si>
  <si>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</si>
  <si>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</si>
  <si>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</si>
  <si>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</si>
  <si>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</si>
  <si>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</si>
  <si>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</si>
  <si>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</si>
  <si>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</si>
  <si>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</si>
  <si>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</si>
  <si>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</si>
  <si>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</si>
  <si>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</si>
  <si>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</si>
  <si>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</si>
  <si>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</si>
  <si>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</si>
  <si>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</si>
  <si>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</si>
  <si>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</si>
  <si>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</si>
  <si>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</si>
  <si>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</si>
  <si>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</si>
  <si>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</si>
  <si>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</si>
  <si>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</si>
  <si>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</si>
  <si>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</si>
  <si>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</si>
  <si>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</si>
  <si>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</si>
  <si>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</si>
  <si>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</si>
  <si>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</si>
  <si>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</si>
  <si>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</si>
  <si>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</si>
  <si>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</si>
  <si>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</si>
  <si>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</si>
  <si>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</si>
  <si>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</si>
  <si>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</si>
  <si>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</si>
  <si>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</si>
  <si>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</si>
  <si>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</si>
  <si>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</si>
  <si>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</si>
  <si>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</si>
  <si>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</si>
  <si>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</si>
  <si>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</si>
  <si>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</si>
  <si>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</si>
  <si>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</si>
  <si>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</si>
  <si>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</si>
  <si>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</si>
  <si>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</si>
  <si>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</si>
  <si>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</si>
  <si>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</si>
  <si>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</si>
  <si>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</si>
  <si>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</si>
  <si>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</si>
  <si>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</si>
  <si>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</si>
  <si>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</si>
  <si>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</si>
  <si>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</si>
  <si>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</si>
  <si>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</si>
  <si>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</si>
  <si>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</si>
  <si>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</si>
  <si>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</si>
  <si>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</si>
  <si>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</si>
  <si>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</si>
  <si>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</si>
  <si>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</si>
  <si>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</si>
  <si>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</si>
  <si>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</si>
  <si>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</si>
  <si>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</si>
  <si>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</si>
  <si>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</si>
  <si>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</si>
  <si>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</si>
  <si>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</si>
  <si>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</si>
  <si>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</si>
  <si>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</si>
  <si>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</si>
  <si>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</si>
  <si>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</si>
  <si>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</si>
  <si>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</si>
  <si>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</si>
  <si>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</si>
  <si>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</si>
  <si>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</si>
  <si>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</si>
  <si>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</si>
  <si>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</si>
  <si>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</si>
  <si>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</si>
  <si>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</si>
  <si>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</si>
  <si>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</si>
  <si>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</si>
  <si>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</si>
  <si>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</si>
  <si>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</si>
  <si>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</si>
  <si>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</si>
  <si>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</si>
  <si>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</si>
  <si>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</si>
  <si>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</si>
  <si>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</si>
  <si>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</si>
  <si>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</si>
  <si>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</si>
  <si>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</si>
  <si>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</si>
  <si>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</si>
  <si>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</si>
  <si>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</si>
  <si>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</si>
  <si>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</si>
  <si>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</si>
  <si>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</si>
  <si>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</si>
  <si>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</si>
  <si>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</si>
  <si>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</si>
  <si>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</si>
  <si>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</si>
  <si>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</si>
  <si>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</si>
  <si>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</si>
  <si>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</si>
  <si>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</si>
  <si>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</si>
  <si>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</si>
  <si>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</si>
  <si>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</si>
  <si>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</si>
  <si>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</si>
  <si>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</si>
  <si>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</si>
  <si>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</si>
  <si>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</si>
  <si>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</si>
  <si>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</si>
  <si>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</si>
  <si>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</si>
  <si>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</si>
  <si>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</si>
  <si>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</si>
  <si>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</si>
  <si>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</si>
  <si>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</si>
  <si>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</si>
  <si>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</si>
  <si>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</si>
  <si>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</si>
  <si>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</si>
  <si>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</si>
  <si>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</si>
  <si>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</si>
  <si>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</si>
  <si>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</si>
  <si>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</si>
  <si>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</si>
  <si>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</si>
  <si>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</si>
  <si>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</si>
  <si>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</si>
  <si>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</si>
  <si>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</si>
  <si>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</si>
  <si>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</si>
  <si>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</si>
  <si>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</si>
  <si>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</si>
  <si>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</si>
  <si>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</si>
  <si>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</si>
  <si>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</si>
  <si>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</si>
  <si>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</si>
  <si>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</si>
  <si>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</si>
  <si>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</si>
  <si>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</si>
  <si>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</si>
  <si>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</si>
  <si>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</si>
  <si>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</si>
  <si>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</si>
  <si>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</si>
  <si>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</si>
  <si>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</si>
  <si>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</si>
  <si>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</si>
  <si>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</si>
  <si>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</si>
  <si>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</si>
  <si>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</si>
  <si>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</si>
  <si>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</si>
  <si>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</si>
  <si>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</si>
  <si>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</si>
  <si>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</si>
  <si>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</si>
  <si>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</si>
  <si>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</si>
  <si>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</si>
  <si>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</si>
  <si>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</si>
  <si>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</si>
  <si>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</si>
  <si>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</si>
  <si>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</si>
  <si>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</si>
  <si>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</si>
  <si>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</si>
  <si>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</si>
  <si>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</si>
  <si>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</si>
  <si>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</si>
  <si>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</si>
  <si>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</si>
  <si>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</si>
  <si>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</si>
  <si>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</si>
  <si>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</si>
  <si>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</si>
  <si>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</si>
  <si>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</si>
  <si>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</si>
  <si>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</si>
  <si>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</si>
  <si>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</si>
  <si>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</si>
  <si>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</si>
  <si>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</si>
  <si>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</si>
  <si>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</si>
  <si>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</si>
  <si>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</si>
  <si>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</si>
  <si>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</si>
  <si>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</si>
  <si>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</si>
  <si>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</si>
  <si>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</si>
  <si>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</si>
  <si>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</si>
  <si>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</si>
  <si>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</si>
  <si>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</si>
  <si>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</si>
  <si>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</si>
  <si>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</si>
  <si>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</si>
  <si>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</si>
  <si>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</si>
  <si>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</si>
  <si>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</si>
  <si>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</si>
  <si>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</si>
  <si>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</si>
  <si>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</si>
  <si>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</si>
  <si>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</si>
  <si>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</si>
  <si>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</si>
  <si>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</si>
  <si>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</si>
  <si>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</si>
  <si>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</si>
  <si>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</si>
  <si>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</si>
  <si>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</si>
  <si>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</si>
  <si>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</si>
  <si>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</si>
  <si>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</si>
  <si>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</si>
  <si>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</si>
  <si>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</si>
  <si>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</si>
  <si>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</si>
  <si>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</si>
  <si>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</si>
  <si>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</si>
  <si>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</si>
  <si>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</si>
  <si>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</si>
  <si>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</si>
  <si>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</si>
  <si>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</si>
  <si>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</si>
  <si>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</si>
  <si>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</si>
  <si>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</si>
  <si>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</si>
  <si>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</si>
  <si>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</si>
  <si>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</si>
  <si>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</si>
  <si>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</si>
  <si>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</si>
  <si>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</si>
  <si>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</si>
  <si>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</si>
  <si>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</si>
  <si>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</si>
  <si>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</si>
  <si>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</si>
  <si>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</si>
  <si>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</si>
  <si>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</si>
  <si>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</si>
  <si>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</si>
  <si>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</si>
  <si>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</si>
  <si>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</si>
  <si>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</si>
  <si>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</si>
  <si>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</si>
  <si>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</si>
  <si>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</si>
  <si>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</si>
  <si>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</si>
  <si>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</si>
  <si>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</si>
  <si>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</si>
  <si>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</si>
  <si>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</si>
  <si>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</si>
  <si>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</si>
  <si>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</si>
  <si>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</si>
  <si>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</si>
  <si>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</si>
  <si>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</si>
  <si>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</si>
  <si>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</si>
  <si>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</si>
  <si>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</si>
  <si>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</si>
  <si>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</si>
  <si>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</si>
  <si>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</si>
  <si>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</si>
  <si>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</si>
  <si>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</si>
  <si>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</si>
  <si>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</si>
  <si>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</si>
  <si>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</si>
  <si>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</si>
  <si>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</si>
  <si>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</si>
  <si>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</si>
  <si>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</si>
  <si>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</si>
  <si>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</si>
  <si>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</si>
  <si>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</si>
  <si>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</si>
  <si>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</si>
  <si>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</si>
  <si>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</si>
  <si>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</si>
  <si>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</si>
  <si>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</si>
  <si>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</si>
  <si>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</si>
  <si>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</si>
  <si>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</si>
  <si>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</si>
  <si>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</si>
  <si>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</si>
  <si>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</si>
  <si>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</si>
  <si>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</si>
  <si>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</si>
  <si>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</si>
  <si>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</si>
  <si>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</si>
  <si>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</si>
  <si>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</si>
  <si>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</si>
  <si>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</si>
  <si>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</si>
  <si>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</si>
  <si>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</si>
  <si>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</si>
  <si>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</si>
  <si>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</si>
  <si>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</si>
  <si>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</si>
  <si>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</si>
  <si>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</si>
  <si>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</si>
  <si>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</si>
  <si>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</si>
  <si>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</si>
  <si>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</si>
  <si>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</si>
  <si>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</si>
  <si>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</si>
  <si>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</si>
  <si>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</si>
  <si>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</si>
  <si>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</si>
  <si>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</si>
  <si>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</si>
  <si>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</si>
  <si>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</si>
  <si>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</si>
  <si>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</si>
  <si>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</si>
  <si>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</si>
  <si>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</si>
  <si>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</si>
  <si>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</si>
  <si>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</si>
  <si>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</si>
  <si>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</si>
  <si>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</si>
  <si>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</si>
  <si>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</si>
  <si>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</si>
  <si>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</si>
  <si>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</si>
  <si>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</si>
  <si>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</si>
  <si>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</si>
  <si>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</si>
  <si>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</si>
  <si>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</si>
  <si>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</si>
  <si>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</si>
  <si>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</si>
  <si>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</si>
  <si>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</si>
  <si>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</si>
  <si>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</si>
  <si>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</si>
  <si>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</si>
  <si>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</si>
  <si>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</si>
  <si>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</si>
  <si>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</si>
  <si>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</si>
  <si>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</si>
  <si>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</si>
  <si>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</si>
  <si>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</si>
  <si>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</si>
  <si>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</si>
  <si>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</si>
  <si>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</si>
  <si>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</si>
  <si>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</si>
  <si>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</si>
  <si>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</si>
  <si>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</si>
  <si>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</si>
  <si>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</si>
  <si>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</si>
  <si>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</si>
  <si>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</si>
  <si>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</si>
  <si>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</si>
  <si>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</si>
  <si>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</si>
  <si>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</si>
  <si>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</si>
  <si>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</si>
  <si>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</si>
  <si>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</si>
  <si>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</si>
  <si>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</si>
  <si>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</si>
  <si>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</si>
  <si>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</si>
  <si>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</si>
  <si>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</si>
  <si>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</si>
  <si>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</si>
  <si>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</si>
  <si>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</si>
  <si>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</si>
  <si>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</si>
  <si>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</si>
  <si>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</si>
  <si>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</si>
  <si>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</si>
  <si>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</si>
  <si>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</si>
  <si>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</si>
  <si>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</si>
  <si>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</si>
  <si>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</si>
  <si>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</si>
  <si>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</si>
  <si>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</si>
  <si>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</si>
  <si>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</si>
  <si>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</si>
  <si>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</si>
  <si>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</si>
  <si>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</si>
  <si>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</si>
  <si>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</si>
  <si>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</si>
  <si>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</si>
  <si>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</si>
  <si>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</si>
  <si>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</si>
  <si>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</si>
  <si>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</si>
  <si>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</si>
  <si>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</si>
  <si>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</si>
  <si>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</si>
  <si>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</si>
  <si>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</si>
  <si>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</si>
  <si>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</si>
  <si>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</si>
  <si>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</si>
  <si>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</si>
  <si>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</si>
  <si>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</si>
  <si>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</si>
  <si>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</si>
  <si>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</si>
  <si>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</si>
  <si>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</si>
  <si>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</si>
  <si>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</si>
  <si>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</si>
  <si>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</si>
  <si>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</si>
  <si>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</si>
  <si>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</si>
  <si>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</si>
  <si>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</si>
  <si>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</si>
  <si>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</si>
  <si>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</si>
  <si>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</si>
  <si>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</si>
  <si>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</si>
  <si>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</si>
  <si>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</si>
  <si>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</si>
  <si>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</si>
  <si>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</si>
  <si>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</si>
  <si>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</si>
  <si>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</si>
  <si>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</si>
  <si>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</si>
  <si>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</si>
  <si>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</si>
  <si>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</si>
  <si>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</si>
  <si>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</si>
  <si>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</si>
  <si>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</si>
  <si>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</si>
  <si>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</si>
  <si>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</si>
  <si>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</si>
  <si>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</si>
  <si>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</si>
  <si>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</si>
  <si>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</si>
  <si>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</si>
  <si>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</si>
  <si>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</si>
  <si>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</si>
  <si>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</si>
  <si>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</si>
  <si>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</si>
  <si>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</si>
  <si>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</si>
  <si>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</si>
  <si>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</si>
  <si>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</si>
  <si>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</si>
  <si>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</si>
  <si>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</si>
  <si>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</si>
  <si>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</si>
  <si>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</si>
  <si>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</si>
  <si>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</si>
  <si>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</si>
  <si>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</si>
  <si>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</si>
  <si>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</si>
  <si>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</si>
  <si>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</si>
  <si>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</si>
  <si>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</si>
  <si>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</si>
  <si>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</si>
  <si>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</si>
  <si>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</si>
  <si>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</si>
  <si>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</si>
  <si>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</si>
  <si>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</si>
  <si>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</si>
  <si>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</si>
  <si>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</si>
  <si>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</si>
  <si>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</si>
  <si>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</si>
  <si>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</si>
  <si>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</si>
  <si>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</si>
  <si>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</si>
  <si>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</si>
  <si>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</si>
  <si>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</si>
  <si>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</si>
  <si>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</si>
  <si>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</si>
  <si>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</si>
  <si>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</si>
  <si>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</si>
  <si>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</si>
  <si>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</si>
  <si>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</si>
  <si>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</si>
  <si>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</si>
  <si>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</si>
  <si>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</si>
  <si>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</si>
  <si>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</si>
  <si>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</si>
  <si>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</si>
  <si>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</si>
  <si>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</si>
  <si>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</si>
  <si>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</si>
  <si>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</si>
  <si>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</si>
  <si>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</si>
  <si>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</si>
  <si>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</si>
  <si>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</si>
  <si>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</si>
  <si>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</si>
  <si>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</si>
  <si>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</si>
  <si>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</si>
  <si>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</si>
  <si>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</si>
  <si>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</si>
  <si>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</si>
  <si>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</si>
  <si>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</si>
  <si>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</si>
  <si>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</si>
  <si>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</si>
  <si>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</si>
  <si>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</si>
  <si>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</si>
  <si>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</si>
  <si>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</si>
  <si>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</si>
  <si>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</si>
  <si>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</si>
  <si>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</si>
  <si>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</si>
  <si>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</si>
  <si>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</si>
  <si>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</si>
  <si>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</si>
  <si>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</si>
  <si>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</si>
  <si>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</si>
  <si>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</si>
  <si>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</si>
  <si>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</si>
  <si>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</si>
  <si>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</si>
  <si>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</si>
  <si>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</si>
  <si>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</si>
  <si>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</si>
  <si>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</si>
  <si>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</si>
  <si>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</si>
  <si>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</si>
  <si>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</si>
  <si>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</si>
  <si>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</si>
  <si>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</si>
  <si>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</si>
  <si>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</si>
  <si>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</si>
  <si>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</si>
  <si>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</si>
  <si>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</si>
  <si>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</si>
  <si>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</si>
  <si>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</si>
  <si>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</si>
  <si>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</si>
  <si>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</si>
  <si>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</si>
  <si>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</si>
  <si>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</si>
  <si>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</si>
  <si>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</si>
  <si>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</si>
  <si>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</si>
  <si>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</si>
  <si>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</si>
  <si>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</si>
  <si>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</si>
  <si>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</si>
  <si>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</si>
  <si>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</si>
  <si>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</si>
  <si>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</si>
  <si>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</si>
  <si>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</si>
  <si>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</si>
  <si>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</si>
  <si>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</si>
  <si>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</si>
  <si>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</si>
  <si>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</si>
  <si>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</si>
  <si>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</si>
  <si>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</si>
  <si>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</si>
  <si>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</si>
  <si>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</si>
  <si>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</si>
  <si>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</si>
  <si>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</si>
  <si>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</si>
  <si>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</si>
  <si>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</si>
  <si>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</si>
  <si>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</si>
  <si>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</si>
  <si>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</si>
  <si>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</si>
  <si>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</si>
  <si>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</si>
  <si>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</si>
  <si>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</si>
  <si>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</si>
  <si>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</si>
  <si>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</si>
  <si>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</si>
  <si>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</si>
  <si>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</si>
  <si>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</si>
  <si>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</si>
  <si>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</si>
  <si>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</si>
  <si>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</si>
  <si>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</si>
  <si>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</si>
  <si>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</si>
  <si>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</si>
  <si>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</si>
  <si>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</si>
  <si>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</si>
  <si>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</si>
  <si>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</si>
  <si>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</si>
  <si>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</si>
  <si>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</si>
  <si>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</si>
  <si>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</si>
  <si>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</si>
  <si>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</si>
  <si>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</si>
  <si>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</si>
  <si>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</si>
  <si>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</si>
  <si>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</si>
  <si>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</si>
  <si>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</si>
  <si>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</si>
  <si>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</si>
  <si>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</si>
  <si>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</si>
  <si>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</si>
  <si>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</si>
  <si>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</si>
  <si>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</si>
  <si>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</si>
  <si>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</si>
  <si>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</si>
  <si>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</si>
  <si>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</si>
  <si>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</si>
  <si>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</si>
  <si>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</si>
  <si>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</si>
  <si>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</si>
  <si>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</si>
  <si>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</si>
  <si>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</si>
  <si>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</si>
  <si>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</si>
  <si>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</si>
  <si>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</si>
  <si>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</si>
  <si>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</si>
  <si>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</si>
  <si>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</si>
  <si>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</si>
  <si>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</si>
  <si>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</si>
  <si>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</si>
  <si>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</si>
  <si>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</si>
  <si>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</si>
  <si>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</si>
  <si>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</si>
  <si>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</si>
  <si>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</si>
  <si>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</si>
  <si>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</si>
  <si>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</si>
  <si>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</si>
  <si>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</si>
  <si>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</si>
  <si>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</si>
  <si>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</si>
  <si>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</si>
  <si>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</si>
  <si>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</si>
  <si>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</si>
  <si>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</si>
  <si>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</si>
  <si>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</si>
  <si>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</si>
  <si>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</si>
  <si>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</si>
  <si>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</si>
  <si>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</si>
  <si>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</si>
  <si>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</si>
  <si>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</si>
  <si>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</si>
  <si>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</si>
  <si>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</si>
  <si>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</si>
  <si>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</si>
  <si>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</si>
  <si>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</si>
  <si>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</si>
  <si>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</si>
  <si>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</si>
  <si>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</si>
  <si>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</si>
  <si>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</si>
  <si>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</si>
  <si>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</si>
  <si>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</si>
  <si>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</si>
  <si>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</si>
  <si>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</si>
  <si>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</si>
  <si>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</si>
  <si>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</si>
  <si>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</si>
  <si>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</si>
  <si>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</si>
  <si>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</si>
  <si>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</si>
  <si>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</si>
  <si>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</si>
  <si>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</si>
  <si>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</si>
  <si>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</si>
  <si>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</si>
  <si>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</si>
  <si>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</si>
  <si>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</si>
  <si>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</si>
  <si>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</si>
  <si>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</si>
  <si>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</si>
  <si>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</si>
  <si>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</si>
  <si>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</si>
  <si>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</si>
  <si>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</si>
  <si>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</si>
  <si>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</si>
  <si>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</si>
  <si>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</si>
  <si>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</si>
  <si>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</si>
  <si>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</si>
  <si>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</si>
  <si>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</si>
  <si>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</si>
  <si>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</si>
  <si>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</si>
  <si>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</si>
  <si>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</si>
  <si>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</si>
  <si>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</si>
  <si>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</si>
  <si>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</si>
  <si>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</si>
  <si>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</si>
  <si>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</si>
  <si>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</si>
  <si>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</si>
  <si>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</si>
  <si>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</si>
  <si>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</si>
  <si>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</si>
  <si>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</si>
  <si>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</si>
  <si>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</si>
  <si>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</si>
  <si>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</si>
  <si>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</si>
  <si>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</si>
  <si>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</si>
  <si>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</si>
  <si>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</si>
  <si>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</si>
  <si>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</si>
  <si>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</si>
  <si>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</si>
  <si>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</si>
  <si>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</si>
  <si>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</si>
  <si>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</si>
  <si>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</si>
  <si>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</si>
  <si>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</si>
  <si>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</si>
  <si>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</si>
  <si>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</si>
  <si>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</si>
  <si>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</si>
  <si>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</si>
  <si>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</si>
  <si>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</si>
  <si>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</si>
  <si>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</si>
  <si>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</si>
  <si>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</si>
  <si>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</si>
  <si>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</si>
  <si>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</si>
  <si>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</si>
  <si>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</si>
  <si>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</si>
  <si>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</si>
  <si>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</si>
  <si>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</si>
  <si>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</si>
  <si>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</si>
  <si>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</si>
  <si>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</si>
  <si>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</si>
  <si>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</si>
  <si>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</si>
  <si>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</si>
  <si>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</si>
  <si>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</si>
  <si>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</si>
  <si>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</si>
  <si>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</si>
  <si>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</si>
  <si>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</si>
  <si>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</si>
  <si>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</si>
  <si>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</si>
  <si>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</si>
  <si>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</si>
  <si>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</si>
  <si>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</si>
  <si>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</si>
  <si>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</si>
  <si>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</si>
  <si>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</si>
  <si>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</si>
  <si>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</si>
  <si>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</si>
  <si>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</si>
  <si>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</si>
  <si>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</si>
  <si>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</si>
  <si>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</si>
  <si>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</si>
  <si>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</si>
  <si>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</si>
  <si>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</si>
  <si>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</si>
  <si>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</si>
  <si>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</si>
  <si>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</si>
  <si>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</si>
  <si>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</si>
  <si>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</si>
  <si>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</si>
  <si>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</si>
  <si>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</si>
  <si>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</si>
  <si>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</si>
  <si>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</si>
  <si>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</si>
  <si>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</si>
  <si>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</si>
  <si>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</si>
  <si>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</si>
  <si>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</si>
  <si>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</si>
  <si>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</si>
  <si>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</si>
  <si>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</si>
  <si>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</si>
  <si>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</si>
  <si>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</si>
  <si>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</si>
  <si>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</si>
  <si>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</si>
  <si>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</si>
  <si>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</si>
  <si>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</si>
  <si>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</si>
  <si>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</si>
  <si>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</si>
  <si>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</si>
  <si>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</si>
  <si>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</si>
  <si>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</si>
  <si>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</si>
  <si>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</si>
  <si>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</si>
  <si>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</si>
  <si>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</si>
  <si>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</si>
  <si>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</si>
  <si>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</si>
  <si>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</si>
  <si>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</si>
  <si>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</si>
  <si>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</si>
  <si>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</si>
  <si>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</si>
  <si>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</si>
  <si>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</si>
  <si>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</si>
  <si>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</si>
  <si>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</si>
  <si>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</si>
  <si>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</si>
  <si>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</si>
  <si>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</si>
  <si>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</si>
  <si>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</si>
  <si>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</si>
  <si>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</si>
  <si>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</si>
  <si>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</si>
  <si>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</si>
  <si>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</si>
  <si>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</si>
  <si>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</si>
  <si>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</si>
  <si>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</si>
  <si>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</si>
  <si>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</si>
  <si>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</si>
  <si>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</si>
  <si>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</si>
  <si>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</si>
  <si>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</si>
  <si>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</si>
  <si>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</si>
  <si>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</si>
  <si>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</si>
  <si>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</si>
  <si>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</si>
  <si>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</si>
  <si>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</si>
  <si>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</si>
  <si>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</si>
  <si>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</si>
  <si>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</si>
  <si>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</si>
  <si>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</si>
  <si>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</si>
  <si>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</si>
  <si>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</si>
  <si>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</si>
  <si>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</si>
  <si>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</si>
  <si>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</si>
  <si>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</si>
  <si>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</si>
  <si>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</si>
  <si>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</si>
  <si>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</si>
  <si>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</si>
  <si>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</si>
  <si>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</si>
  <si>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</si>
  <si>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</si>
  <si>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</si>
  <si>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</si>
  <si>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</si>
  <si>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</si>
  <si>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</si>
  <si>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</si>
  <si>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</si>
  <si>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</si>
  <si>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</si>
  <si>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</si>
  <si>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</si>
  <si>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</si>
  <si>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</si>
  <si>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</si>
  <si>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</si>
  <si>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</si>
  <si>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</si>
  <si>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</si>
  <si>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</si>
  <si>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</si>
  <si>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</si>
  <si>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</si>
  <si>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</si>
  <si>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</si>
  <si>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</si>
  <si>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</si>
  <si>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</si>
  <si>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</si>
  <si>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</si>
  <si>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</si>
  <si>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</si>
  <si>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</si>
  <si>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</si>
  <si>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</si>
  <si>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</si>
  <si>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</si>
  <si>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</si>
  <si>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</si>
  <si>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</si>
  <si>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</si>
  <si>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</si>
  <si>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</si>
  <si>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</si>
  <si>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</si>
  <si>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</si>
  <si>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</si>
  <si>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</si>
  <si>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</si>
  <si>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</si>
  <si>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</si>
  <si>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</si>
  <si>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</si>
  <si>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</si>
  <si>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</si>
  <si>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</si>
  <si>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</si>
  <si>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</si>
  <si>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</si>
  <si>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</si>
  <si>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</si>
  <si>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</si>
  <si>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</si>
  <si>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</si>
  <si>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</si>
  <si>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</si>
  <si>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</si>
  <si>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</si>
  <si>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</si>
  <si>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</si>
  <si>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</si>
  <si>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</si>
  <si>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</si>
  <si>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</si>
  <si>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</si>
  <si>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</si>
  <si>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</si>
  <si>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</si>
  <si>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</si>
  <si>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</si>
  <si>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</si>
  <si>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</si>
  <si>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</si>
  <si>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</si>
  <si>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</si>
  <si>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</si>
  <si>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</si>
  <si>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</si>
  <si>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</si>
  <si>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</si>
  <si>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</si>
  <si>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</si>
  <si>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</si>
  <si>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</si>
  <si>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</si>
  <si>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</si>
  <si>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</si>
  <si>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</si>
  <si>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</si>
  <si>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</si>
  <si>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</si>
  <si>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</si>
  <si>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</si>
  <si>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</si>
  <si>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</si>
  <si>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</si>
  <si>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</si>
  <si>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</si>
  <si>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</si>
  <si>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</si>
  <si>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</si>
  <si>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</si>
  <si>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</si>
  <si>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</si>
  <si>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</si>
  <si>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</si>
  <si>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</si>
  <si>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</si>
  <si>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</si>
  <si>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</si>
  <si>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</si>
  <si>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</si>
  <si>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</si>
  <si>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</si>
  <si>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</si>
  <si>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</si>
  <si>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</si>
  <si>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</si>
  <si>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</si>
  <si>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</si>
  <si>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</si>
  <si>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</si>
  <si>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</si>
  <si>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</si>
  <si>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</si>
  <si>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</si>
  <si>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</si>
  <si>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</si>
  <si>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</si>
  <si>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</si>
  <si>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</si>
  <si>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</si>
  <si>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</si>
  <si>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</si>
  <si>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</si>
  <si>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</si>
  <si>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</si>
  <si>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</si>
  <si>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</si>
  <si>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</si>
  <si>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</si>
  <si>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</si>
  <si>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</si>
  <si>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</si>
  <si>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</si>
  <si>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</si>
  <si>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</si>
  <si>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</si>
  <si>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</si>
  <si>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</si>
  <si>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</si>
  <si>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</si>
  <si>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</si>
  <si>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</si>
  <si>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</si>
  <si>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</si>
  <si>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</si>
  <si>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</si>
  <si>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</si>
  <si>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</si>
  <si>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</si>
  <si>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</si>
  <si>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</si>
  <si>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</si>
  <si>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</si>
  <si>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</si>
  <si>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</si>
  <si>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</si>
  <si>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</si>
  <si>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</si>
  <si>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</si>
  <si>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</si>
  <si>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</si>
  <si>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</si>
  <si>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</si>
  <si>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</si>
  <si>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</si>
  <si>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</si>
  <si>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</si>
  <si>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</si>
  <si>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</si>
  <si>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</si>
  <si>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</si>
  <si>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</si>
  <si>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</si>
  <si>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</si>
  <si>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</si>
  <si>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</si>
  <si>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</si>
  <si>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</si>
  <si>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</si>
  <si>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</si>
  <si>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</si>
  <si>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</si>
  <si>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</si>
  <si>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</si>
  <si>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</si>
  <si>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</si>
  <si>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</si>
  <si>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</si>
  <si>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</si>
  <si>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</si>
  <si>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</si>
  <si>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</si>
  <si>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</si>
  <si>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</si>
  <si>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</si>
  <si>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</si>
  <si>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</si>
  <si>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</si>
  <si>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</si>
  <si>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</si>
  <si>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</si>
  <si>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</si>
  <si>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</si>
  <si>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</si>
  <si>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</si>
  <si>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</si>
  <si>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</si>
  <si>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</si>
  <si>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</si>
  <si>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</si>
  <si>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</si>
  <si>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</si>
  <si>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</si>
  <si>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</si>
  <si>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</si>
  <si>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</si>
  <si>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</si>
  <si>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</si>
  <si>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</si>
  <si>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</si>
  <si>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</si>
  <si>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</si>
  <si>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</si>
  <si>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</si>
  <si>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</si>
  <si>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</si>
  <si>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</si>
  <si>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</si>
  <si>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</si>
  <si>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</si>
  <si>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</si>
  <si>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</si>
  <si>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</si>
  <si>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</si>
  <si>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</si>
  <si>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</si>
  <si>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</si>
  <si>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</si>
  <si>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</si>
  <si>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</si>
  <si>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</si>
  <si>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</si>
  <si>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</si>
  <si>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</si>
  <si>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</si>
  <si>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</si>
  <si>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</si>
  <si>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</si>
  <si>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</si>
  <si>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</si>
  <si>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</si>
  <si>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</si>
  <si>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</si>
  <si>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</si>
  <si>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</si>
  <si>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</si>
  <si>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</si>
  <si>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</si>
  <si>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</si>
  <si>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</si>
  <si>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</si>
  <si>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</si>
  <si>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</si>
  <si>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</si>
  <si>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</si>
  <si>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</si>
  <si>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</si>
  <si>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</si>
  <si>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</si>
  <si>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</si>
  <si>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</si>
  <si>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</si>
  <si>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</si>
  <si>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</si>
  <si>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</si>
  <si>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</si>
  <si>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</si>
  <si>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</si>
  <si>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</si>
  <si>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</si>
  <si>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</si>
  <si>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</si>
  <si>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</si>
  <si>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</si>
  <si>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</si>
  <si>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</si>
  <si>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</si>
  <si>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</si>
  <si>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</si>
  <si>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</si>
  <si>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</si>
  <si>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</si>
  <si>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</si>
  <si>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</si>
  <si>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</si>
  <si>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</si>
  <si>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</si>
  <si>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</si>
  <si>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</si>
  <si>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</si>
  <si>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</si>
  <si>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</si>
  <si>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</si>
  <si>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</si>
  <si>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</si>
  <si>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</si>
  <si>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</si>
  <si>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</si>
  <si>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</si>
  <si>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</si>
  <si>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</si>
  <si>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</si>
  <si>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</si>
  <si>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</si>
  <si>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</si>
  <si>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</si>
  <si>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</si>
  <si>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</si>
  <si>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</si>
  <si>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</si>
  <si>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</si>
  <si>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</si>
  <si>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</si>
  <si>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</si>
  <si>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</si>
  <si>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</si>
  <si>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</si>
  <si>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</si>
  <si>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</si>
  <si>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</si>
  <si>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</si>
  <si>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</si>
  <si>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</si>
  <si>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</si>
  <si>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</si>
  <si>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</si>
  <si>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</si>
  <si>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</si>
  <si>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</si>
  <si>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</si>
  <si>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</si>
  <si>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</si>
  <si>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</si>
  <si>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</si>
  <si>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</si>
  <si>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</si>
  <si>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</si>
  <si>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</si>
  <si>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</si>
  <si>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</si>
  <si>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</si>
  <si>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</si>
  <si>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</si>
  <si>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</si>
  <si>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</si>
  <si>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</si>
  <si>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</si>
  <si>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</si>
  <si>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</si>
  <si>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</si>
  <si>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</si>
  <si>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</si>
  <si>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</si>
  <si>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</si>
  <si>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</si>
  <si>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</si>
  <si>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</si>
  <si>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</si>
  <si>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</si>
  <si>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</si>
  <si>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</si>
  <si>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</si>
  <si>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</si>
  <si>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</si>
  <si>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</si>
  <si>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</si>
  <si>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</si>
  <si>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</si>
  <si>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</si>
  <si>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</si>
  <si>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</si>
  <si>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</si>
  <si>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</si>
  <si>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</si>
  <si>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</si>
  <si>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</si>
  <si>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</si>
  <si>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</si>
  <si>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</si>
  <si>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</si>
  <si>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</si>
  <si>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</si>
  <si>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</si>
  <si>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</si>
  <si>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</si>
  <si>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</si>
  <si>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</si>
  <si>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</si>
  <si>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</si>
  <si>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</si>
  <si>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</si>
  <si>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</si>
  <si>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</si>
  <si>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</si>
  <si>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</si>
  <si>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</si>
  <si>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</si>
  <si>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</si>
  <si>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</si>
  <si>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</si>
  <si>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</si>
  <si>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</si>
  <si>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</si>
  <si>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</si>
  <si>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</si>
  <si>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</si>
  <si>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</si>
  <si>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</si>
  <si>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</si>
  <si>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</si>
  <si>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</si>
  <si>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</si>
  <si>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</si>
  <si>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</si>
  <si>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</si>
  <si>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</si>
  <si>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</si>
  <si>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</si>
  <si>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</si>
  <si>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</si>
  <si>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</si>
  <si>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</si>
  <si>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</si>
  <si>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</si>
  <si>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</si>
  <si>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</si>
  <si>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</si>
  <si>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</si>
  <si>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</si>
  <si>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</si>
  <si>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</si>
  <si>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</si>
  <si>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</si>
  <si>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</si>
  <si>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</si>
  <si>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</si>
  <si>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</si>
  <si>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</si>
  <si>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</si>
  <si>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</si>
  <si>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</si>
  <si>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</si>
  <si>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</si>
  <si>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</si>
  <si>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</si>
  <si>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</si>
  <si>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</si>
  <si>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</si>
  <si>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</si>
  <si>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</si>
  <si>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</si>
  <si>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</si>
  <si>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</si>
  <si>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</si>
  <si>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</si>
  <si>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</si>
  <si>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</si>
  <si>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</si>
  <si>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</si>
  <si>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</si>
  <si>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</si>
  <si>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</si>
  <si>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</si>
  <si>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</si>
  <si>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</si>
  <si>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</si>
  <si>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</si>
  <si>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</si>
  <si>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</si>
  <si>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</si>
  <si>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</si>
  <si>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</si>
  <si>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</si>
  <si>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</si>
  <si>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</si>
  <si>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</si>
  <si>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</si>
  <si>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</si>
  <si>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</si>
  <si>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</si>
  <si>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</si>
  <si>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</si>
  <si>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</si>
  <si>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</si>
  <si>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</si>
  <si>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</si>
  <si>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</si>
  <si>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</si>
  <si>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</si>
  <si>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</si>
  <si>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</si>
  <si>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</si>
  <si>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</si>
  <si>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</si>
  <si>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</si>
  <si>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</si>
  <si>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</si>
  <si>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</si>
  <si>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</si>
  <si>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</si>
  <si>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</si>
  <si>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</si>
  <si>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</si>
  <si>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</si>
  <si>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</si>
  <si>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</si>
  <si>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</si>
  <si>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</si>
  <si>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</si>
  <si>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</si>
  <si>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</si>
  <si>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</si>
  <si>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</si>
  <si>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</si>
  <si>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</si>
  <si>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</si>
  <si>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</si>
  <si>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</si>
  <si>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</si>
  <si>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</si>
  <si>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</si>
  <si>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</si>
  <si>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</si>
  <si>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</si>
  <si>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</si>
  <si>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</si>
  <si>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</si>
  <si>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</si>
  <si>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</si>
  <si>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</si>
  <si>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</si>
  <si>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</si>
  <si>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</si>
  <si>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</si>
  <si>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</si>
  <si>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</si>
  <si>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</si>
  <si>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</si>
  <si>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</si>
  <si>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</si>
  <si>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</si>
  <si>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</si>
  <si>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</si>
  <si>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</si>
  <si>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</si>
  <si>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</si>
  <si>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</si>
  <si>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</si>
  <si>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</si>
  <si>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</si>
  <si>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</si>
  <si>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</si>
  <si>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</si>
  <si>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</si>
  <si>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</si>
  <si>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</si>
  <si>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</si>
  <si>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</si>
  <si>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</si>
  <si>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</si>
  <si>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</si>
  <si>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</si>
  <si>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</si>
  <si>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</si>
  <si>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</si>
  <si>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</si>
  <si>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</si>
  <si>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</si>
  <si>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</si>
  <si>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</si>
  <si>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</si>
  <si>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</si>
  <si>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</si>
  <si>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</si>
  <si>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</si>
  <si>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</si>
  <si>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</si>
  <si>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</si>
  <si>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</si>
  <si>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</si>
  <si>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</si>
  <si>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</si>
  <si>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</si>
  <si>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</si>
  <si>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</si>
  <si>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</si>
  <si>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</si>
  <si>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</si>
  <si>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</si>
  <si>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</si>
  <si>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</si>
  <si>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</si>
  <si>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</si>
  <si>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</si>
  <si>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</si>
  <si>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</si>
  <si>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</si>
  <si>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</si>
  <si>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</si>
  <si>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</si>
  <si>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</si>
  <si>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</si>
  <si>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</si>
  <si>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</si>
  <si>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</si>
  <si>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</si>
  <si>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</si>
  <si>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</si>
  <si>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</si>
  <si>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</si>
  <si>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</si>
  <si>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</si>
  <si>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</si>
  <si>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</si>
  <si>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</si>
  <si>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</si>
  <si>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</si>
  <si>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</si>
  <si>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</si>
  <si>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</si>
  <si>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</si>
  <si>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</si>
  <si>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</si>
  <si>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</si>
  <si>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</si>
  <si>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</si>
  <si>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</si>
  <si>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</si>
  <si>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</si>
  <si>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</si>
  <si>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</si>
  <si>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</si>
  <si>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</si>
  <si>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</si>
  <si>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</si>
  <si>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</si>
  <si>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</si>
  <si>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</si>
  <si>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</si>
  <si>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</si>
  <si>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</si>
  <si>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</si>
  <si>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</si>
  <si>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</si>
  <si>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</si>
  <si>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</si>
  <si>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</si>
  <si>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</si>
  <si>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</si>
  <si>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</si>
  <si>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</si>
  <si>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</si>
  <si>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</si>
  <si>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</si>
  <si>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</si>
  <si>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</si>
  <si>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</si>
  <si>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</si>
  <si>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</si>
  <si>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</si>
  <si>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</si>
  <si>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</si>
  <si>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</si>
  <si>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</si>
  <si>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</si>
  <si>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</si>
  <si>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</si>
  <si>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</si>
  <si>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</si>
  <si>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</si>
  <si>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</si>
  <si>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</si>
  <si>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</si>
  <si>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</si>
  <si>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</si>
  <si>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</si>
  <si>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</si>
  <si>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</si>
  <si>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</si>
  <si>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</si>
  <si>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</si>
  <si>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</si>
  <si>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</si>
  <si>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</si>
  <si>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</si>
  <si>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</si>
  <si>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</si>
  <si>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</si>
  <si>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</si>
  <si>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</si>
  <si>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</si>
  <si>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</si>
  <si>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</si>
  <si>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</si>
  <si>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</si>
  <si>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</si>
  <si>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</si>
  <si>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</si>
  <si>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</si>
  <si>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</si>
  <si>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</si>
  <si>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</si>
  <si>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</si>
  <si>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</si>
  <si>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</si>
  <si>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</si>
  <si>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</si>
  <si>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</si>
  <si>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</si>
  <si>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</si>
  <si>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</si>
  <si>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</si>
  <si>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</si>
  <si>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</si>
  <si>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</si>
  <si>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</si>
  <si>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</si>
  <si>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</si>
  <si>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</si>
  <si>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</si>
  <si>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</si>
  <si>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</si>
  <si>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</si>
  <si>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</si>
  <si>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</si>
  <si>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</si>
  <si>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</si>
  <si>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</si>
  <si>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</si>
  <si>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</si>
  <si>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</si>
  <si>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</si>
  <si>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</si>
  <si>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</si>
  <si>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</si>
  <si>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</si>
  <si>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</si>
  <si>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</si>
  <si>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</si>
  <si>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</si>
  <si>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</si>
  <si>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</si>
  <si>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</si>
  <si>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</si>
  <si>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</si>
  <si>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</si>
  <si>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</si>
  <si>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</si>
  <si>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</si>
  <si>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</si>
  <si>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</si>
  <si>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</si>
  <si>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</si>
  <si>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</si>
  <si>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</si>
  <si>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</si>
  <si>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</si>
  <si>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</si>
  <si>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</si>
  <si>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</si>
  <si>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</si>
  <si>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</si>
  <si>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</si>
  <si>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</si>
  <si>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</si>
  <si>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</si>
  <si>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</si>
  <si>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</si>
  <si>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</si>
  <si>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</si>
  <si>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</si>
  <si>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</si>
  <si>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</si>
  <si>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</si>
  <si>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</si>
  <si>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</si>
  <si>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</si>
  <si>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</si>
  <si>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</si>
  <si>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</si>
  <si>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</si>
  <si>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</si>
  <si>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</si>
  <si>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</si>
  <si>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</si>
  <si>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</si>
  <si>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</si>
  <si>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</si>
  <si>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</si>
  <si>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</si>
  <si>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</si>
  <si>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</si>
  <si>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</si>
  <si>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</si>
  <si>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</si>
  <si>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</si>
  <si>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</si>
  <si>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</si>
  <si>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</si>
  <si>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</si>
  <si>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</si>
  <si>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</si>
  <si>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</si>
  <si>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</si>
  <si>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</si>
  <si>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</si>
  <si>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</si>
  <si>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</si>
  <si>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</si>
  <si>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</si>
  <si>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</si>
  <si>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</si>
  <si>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</si>
  <si>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</si>
  <si>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</si>
  <si>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</si>
  <si>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</si>
  <si>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</si>
  <si>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</si>
  <si>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</si>
  <si>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</si>
  <si>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</si>
  <si>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</si>
  <si>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</si>
  <si>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</si>
  <si>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</si>
  <si>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</si>
  <si>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</si>
  <si>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</si>
  <si>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</si>
  <si>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</si>
  <si>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</si>
  <si>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</si>
  <si>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</si>
  <si>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</si>
  <si>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</si>
  <si>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</si>
  <si>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</si>
  <si>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</si>
  <si>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</si>
  <si>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</si>
  <si>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</si>
  <si>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</si>
  <si>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</si>
  <si>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</si>
  <si>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</si>
  <si>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</si>
  <si>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</si>
  <si>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</si>
  <si>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</si>
  <si>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</si>
  <si>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</si>
  <si>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</si>
  <si>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</si>
  <si>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</si>
  <si>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</si>
  <si>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</si>
  <si>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</si>
  <si>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</si>
  <si>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</si>
  <si>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</si>
  <si>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</si>
  <si>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</si>
  <si>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</si>
  <si>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</si>
  <si>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</si>
  <si>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</si>
  <si>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</si>
  <si>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</si>
  <si>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</si>
  <si>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</si>
  <si>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</si>
  <si>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</si>
  <si>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</si>
  <si>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</si>
  <si>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</si>
  <si>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</si>
  <si>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</si>
  <si>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</si>
  <si>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</si>
  <si>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</si>
  <si>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</si>
  <si>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</si>
  <si>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</si>
  <si>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</si>
  <si>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</si>
  <si>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</si>
  <si>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</si>
  <si>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</si>
  <si>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</si>
  <si>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</si>
  <si>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</si>
  <si>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</si>
  <si>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</si>
  <si>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</si>
  <si>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</si>
  <si>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</si>
  <si>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</si>
  <si>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</si>
  <si>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</si>
  <si>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</si>
  <si>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</si>
  <si>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</si>
  <si>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</si>
  <si>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</si>
  <si>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</si>
  <si>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</si>
  <si>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</si>
  <si>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</si>
  <si>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</si>
  <si>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</si>
  <si>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</si>
  <si>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</si>
  <si>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</si>
  <si>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</si>
  <si>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</si>
  <si>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</si>
  <si>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</si>
  <si>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</si>
  <si>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</si>
  <si>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</si>
  <si>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</si>
  <si>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</si>
  <si>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</si>
  <si>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</si>
  <si>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</si>
  <si>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</si>
  <si>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</si>
  <si>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</si>
  <si>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</si>
  <si>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</si>
  <si>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</si>
  <si>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</si>
  <si>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</si>
  <si>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</si>
  <si>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</si>
  <si>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</si>
  <si>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</si>
  <si>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</si>
  <si>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</si>
  <si>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</si>
  <si>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</si>
  <si>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</si>
  <si>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</si>
  <si>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</si>
  <si>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</si>
  <si>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</si>
  <si>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</si>
  <si>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</si>
  <si>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</si>
  <si>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</si>
  <si>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</si>
  <si>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</si>
  <si>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</si>
  <si>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</si>
  <si>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</si>
  <si>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</si>
  <si>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</si>
  <si>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</si>
  <si>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</si>
  <si>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</si>
  <si>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</si>
  <si>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</si>
  <si>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</si>
  <si>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</si>
  <si>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</si>
  <si>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</si>
  <si>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</si>
  <si>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</si>
  <si>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</si>
  <si>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</si>
  <si>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</si>
  <si>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</si>
  <si>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</si>
  <si>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</si>
  <si>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</si>
  <si>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</si>
  <si>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</si>
  <si>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</si>
  <si>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</si>
  <si>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</si>
  <si>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</si>
  <si>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</si>
  <si>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</si>
  <si>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</si>
  <si>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</si>
  <si>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</si>
  <si>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</si>
  <si>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</si>
  <si>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</si>
  <si>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</si>
  <si>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</si>
  <si>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</si>
  <si>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</si>
  <si>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</si>
  <si>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</si>
  <si>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</si>
  <si>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</si>
  <si>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</si>
  <si>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</si>
  <si>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</si>
  <si>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</si>
  <si>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</si>
  <si>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</si>
  <si>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</si>
  <si>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</si>
  <si>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</si>
  <si>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</si>
  <si>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</si>
  <si>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</si>
  <si>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</si>
  <si>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</si>
  <si>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</si>
  <si>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</si>
  <si>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</si>
  <si>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</si>
  <si>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</si>
  <si>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</si>
  <si>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</si>
  <si>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</si>
  <si>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</si>
  <si>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</si>
  <si>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</si>
  <si>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</si>
  <si>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</si>
  <si>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</si>
  <si>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</si>
  <si>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</si>
  <si>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</si>
  <si>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</si>
  <si>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</si>
  <si>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</si>
  <si>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</si>
  <si>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</si>
  <si>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</si>
  <si>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</si>
  <si>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</si>
  <si>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</si>
  <si>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</si>
  <si>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</si>
  <si>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</si>
  <si>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</si>
  <si>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</si>
  <si>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</si>
  <si>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</si>
  <si>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</si>
  <si>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</si>
  <si>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</si>
  <si>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</si>
  <si>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</si>
  <si>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</si>
  <si>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</si>
  <si>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</si>
  <si>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</si>
  <si>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</si>
  <si>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</si>
  <si>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</si>
  <si>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</si>
  <si>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</si>
  <si>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</si>
  <si>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</si>
  <si>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</si>
  <si>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</si>
  <si>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</si>
  <si>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</si>
  <si>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</si>
  <si>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</si>
  <si>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</si>
  <si>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</si>
  <si>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</si>
  <si>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</si>
  <si>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</si>
  <si>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</si>
  <si>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</si>
  <si>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</si>
  <si>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</si>
  <si>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</si>
  <si>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</si>
  <si>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</si>
  <si>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</si>
  <si>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</si>
  <si>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</si>
  <si>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</si>
  <si>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</si>
  <si>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</si>
  <si>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</si>
  <si>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</si>
  <si>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</si>
  <si>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</si>
  <si>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</si>
  <si>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</si>
  <si>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</si>
  <si>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</si>
  <si>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</si>
  <si>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</si>
  <si>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</si>
  <si>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</si>
  <si>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</si>
  <si>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</si>
  <si>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</si>
  <si>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</si>
  <si>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</si>
  <si>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</si>
  <si>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</si>
  <si>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</si>
  <si>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</si>
  <si>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</si>
  <si>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</si>
  <si>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</si>
  <si>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</si>
  <si>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</si>
  <si>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</si>
  <si>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</si>
  <si>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</si>
  <si>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</si>
  <si>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</si>
  <si>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</si>
  <si>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</si>
  <si>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</si>
  <si>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</si>
  <si>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</si>
  <si>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</si>
  <si>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</si>
  <si>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</si>
  <si>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</si>
  <si>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</si>
  <si>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</si>
  <si>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</si>
  <si>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</si>
  <si>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</si>
  <si>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</si>
  <si>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</si>
  <si>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</si>
  <si>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</si>
  <si>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</si>
  <si>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</si>
  <si>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</si>
  <si>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</si>
  <si>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</si>
  <si>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</si>
  <si>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</si>
  <si>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</si>
  <si>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</si>
  <si>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</si>
  <si>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</si>
  <si>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</si>
  <si>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</si>
  <si>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</si>
  <si>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</si>
  <si>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</si>
  <si>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</si>
  <si>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</si>
  <si>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</si>
  <si>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</si>
  <si>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</si>
  <si>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</si>
  <si>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</si>
  <si>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</si>
  <si>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</si>
  <si>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</si>
  <si>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</si>
  <si>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</si>
  <si>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</si>
  <si>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</si>
  <si>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</si>
  <si>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</si>
  <si>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</si>
  <si>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</si>
  <si>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</si>
  <si>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</si>
  <si>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</si>
  <si>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</si>
  <si>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</si>
  <si>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</si>
  <si>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</si>
  <si>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</si>
  <si>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</si>
  <si>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</si>
  <si>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</si>
  <si>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</si>
  <si>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</si>
  <si>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</si>
  <si>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</si>
  <si>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</si>
  <si>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</si>
  <si>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</si>
  <si>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</si>
  <si>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</si>
  <si>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</si>
  <si>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</si>
  <si>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</si>
  <si>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</si>
  <si>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</si>
  <si>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</si>
  <si>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</si>
  <si>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</si>
  <si>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</si>
  <si>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</si>
  <si>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</si>
  <si>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</si>
  <si>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</si>
  <si>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</si>
  <si>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</si>
  <si>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</si>
  <si>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</si>
  <si>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</si>
  <si>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</si>
  <si>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</si>
  <si>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</si>
  <si>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</si>
  <si>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</si>
  <si>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</si>
  <si>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</si>
  <si>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</si>
  <si>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</si>
  <si>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</si>
  <si>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</si>
  <si>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</si>
  <si>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</si>
  <si>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</si>
  <si>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</si>
  <si>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</si>
  <si>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</si>
  <si>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</si>
  <si>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</si>
  <si>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</si>
  <si>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</si>
  <si>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</si>
  <si>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</si>
  <si>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</si>
  <si>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</si>
  <si>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</si>
  <si>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</si>
  <si>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</si>
  <si>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</si>
  <si>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</si>
  <si>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</si>
  <si>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</si>
  <si>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</si>
  <si>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</si>
  <si>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</si>
  <si>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</si>
  <si>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</si>
  <si>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</si>
  <si>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</si>
  <si>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</si>
  <si>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</si>
  <si>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</si>
  <si>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</si>
  <si>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</si>
  <si>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</si>
  <si>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</si>
  <si>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</si>
  <si>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</si>
  <si>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</si>
  <si>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</si>
  <si>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</si>
  <si>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</si>
  <si>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</si>
  <si>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</si>
  <si>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</si>
  <si>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</si>
  <si>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</si>
  <si>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</si>
  <si>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</si>
  <si>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</si>
  <si>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</si>
  <si>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</si>
  <si>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</si>
  <si>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</si>
  <si>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</si>
  <si>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</si>
  <si>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</si>
  <si>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</si>
  <si>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</si>
  <si>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</si>
  <si>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</si>
  <si>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</si>
  <si>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</si>
  <si>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</si>
  <si>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</si>
  <si>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</si>
  <si>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</si>
  <si>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</si>
  <si>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</si>
  <si>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</si>
  <si>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</si>
  <si>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</si>
  <si>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</si>
  <si>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</si>
  <si>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</si>
  <si>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</si>
  <si>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</si>
  <si>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</si>
  <si>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</si>
  <si>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</si>
  <si>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</si>
  <si>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</si>
  <si>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</si>
  <si>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</si>
  <si>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</si>
  <si>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</si>
  <si>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</si>
  <si>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</si>
  <si>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</si>
  <si>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</si>
  <si>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</si>
  <si>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</si>
  <si>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</si>
  <si>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</si>
  <si>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</si>
  <si>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</si>
  <si>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</si>
  <si>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</si>
  <si>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</si>
  <si>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</si>
  <si>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</si>
  <si>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</si>
  <si>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</si>
  <si>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</si>
  <si>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</si>
  <si>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</si>
  <si>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</si>
  <si>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</si>
  <si>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</si>
  <si>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</si>
  <si>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</si>
  <si>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</si>
  <si>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</si>
  <si>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</si>
  <si>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</si>
  <si>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</si>
  <si>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</si>
  <si>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</si>
  <si>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</si>
  <si>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</si>
  <si>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</si>
  <si>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</si>
  <si>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</si>
  <si>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</si>
  <si>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</si>
  <si>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</si>
  <si>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</si>
  <si>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</si>
  <si>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</si>
  <si>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</si>
  <si>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</si>
  <si>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</si>
  <si>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</si>
  <si>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</si>
  <si>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</si>
  <si>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</si>
  <si>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</si>
  <si>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</si>
  <si>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</si>
  <si>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</si>
  <si>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</si>
  <si>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</si>
  <si>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</si>
  <si>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</si>
  <si>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</si>
  <si>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</si>
  <si>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</si>
  <si>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</si>
  <si>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</si>
  <si>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</si>
  <si>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</si>
  <si>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</si>
  <si>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</si>
  <si>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</si>
  <si>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</si>
  <si>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</si>
  <si>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</si>
  <si>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</si>
  <si>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</si>
  <si>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</si>
  <si>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</si>
  <si>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</si>
  <si>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</si>
  <si>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</si>
  <si>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</si>
  <si>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</si>
  <si>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</si>
  <si>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</si>
  <si>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</si>
  <si>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</si>
  <si>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</si>
  <si>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</si>
  <si>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</si>
  <si>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</si>
  <si>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</si>
  <si>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</si>
  <si>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</si>
  <si>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</si>
  <si>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</si>
  <si>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</si>
  <si>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</si>
  <si>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</si>
  <si>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</si>
  <si>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</si>
  <si>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</si>
  <si>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</si>
  <si>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</si>
  <si>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</si>
  <si>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</si>
  <si>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</si>
  <si>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</si>
  <si>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</si>
  <si>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</si>
  <si>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</si>
  <si>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</si>
  <si>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</si>
  <si>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</si>
  <si>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</si>
  <si>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</si>
  <si>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</si>
  <si>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</si>
  <si>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</si>
  <si>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</si>
  <si>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</si>
  <si>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</si>
  <si>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</si>
  <si>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</si>
  <si>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</si>
  <si>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</si>
  <si>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</si>
  <si>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</si>
  <si>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</si>
  <si>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</si>
  <si>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</si>
  <si>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</si>
  <si>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</si>
  <si>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</si>
  <si>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</si>
  <si>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</si>
  <si>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</si>
  <si>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</si>
  <si>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</si>
  <si>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</si>
  <si>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</si>
  <si>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</si>
  <si>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</si>
  <si>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</si>
  <si>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</si>
  <si>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</si>
  <si>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</si>
  <si>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</si>
  <si>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</si>
  <si>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</si>
  <si>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</si>
  <si>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</si>
  <si>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</si>
  <si>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</si>
  <si>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</si>
  <si>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</si>
  <si>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</si>
  <si>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</si>
  <si>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</si>
  <si>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</si>
  <si>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</si>
  <si>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</si>
  <si>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</si>
  <si>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</si>
  <si>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</si>
  <si>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</si>
  <si>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</si>
  <si>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</si>
  <si>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</si>
  <si>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</si>
  <si>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</si>
  <si>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</si>
  <si>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</si>
  <si>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</si>
  <si>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</si>
  <si>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</si>
  <si>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</si>
  <si>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</si>
  <si>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</si>
  <si>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</si>
  <si>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</si>
  <si>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</si>
  <si>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</si>
  <si>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</si>
  <si>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</si>
  <si>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</si>
  <si>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</si>
  <si>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</si>
  <si>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</si>
  <si>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</si>
  <si>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</si>
  <si>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</si>
  <si>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</si>
  <si>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</si>
  <si>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</si>
  <si>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</si>
  <si>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</si>
  <si>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</si>
  <si>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</si>
  <si>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</si>
  <si>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</si>
  <si>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</si>
  <si>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</si>
  <si>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</si>
  <si>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</si>
  <si>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</si>
  <si>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</si>
  <si>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</si>
  <si>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</si>
  <si>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</si>
  <si>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</si>
  <si>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</si>
  <si>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</si>
  <si>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</si>
  <si>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</si>
  <si>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</si>
  <si>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</si>
  <si>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</si>
  <si>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</si>
  <si>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</si>
  <si>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</si>
  <si>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</si>
  <si>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</si>
  <si>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</si>
  <si>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</si>
  <si>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</si>
  <si>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</si>
  <si>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</si>
  <si>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</si>
  <si>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</si>
  <si>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</si>
  <si>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</si>
  <si>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</si>
  <si>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</si>
  <si>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</si>
  <si>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</si>
  <si>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</si>
  <si>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</si>
  <si>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</si>
  <si>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</si>
  <si>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</si>
  <si>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</si>
  <si>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</si>
  <si>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</si>
  <si>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</si>
  <si>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</si>
  <si>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</si>
  <si>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</si>
  <si>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</si>
  <si>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</si>
  <si>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</si>
  <si>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</si>
  <si>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</si>
  <si>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</si>
  <si>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</si>
  <si>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</si>
  <si>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</si>
  <si>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</si>
  <si>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</si>
  <si>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</si>
  <si>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</si>
  <si>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</si>
  <si>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</si>
  <si>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</si>
  <si>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</si>
  <si>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</si>
  <si>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</si>
  <si>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</si>
  <si>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</si>
  <si>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</si>
  <si>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</si>
  <si>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</si>
  <si>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</si>
  <si>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</si>
  <si>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</si>
  <si>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</si>
  <si>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</si>
  <si>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</si>
  <si>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</si>
  <si>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</si>
  <si>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</si>
  <si>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</si>
  <si>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</si>
  <si>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</si>
  <si>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</si>
  <si>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</si>
  <si>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</si>
  <si>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</si>
  <si>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</si>
  <si>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</si>
  <si>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</si>
  <si>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</si>
  <si>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</si>
  <si>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</si>
  <si>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</si>
  <si>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</si>
  <si>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</si>
  <si>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</si>
  <si>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</si>
  <si>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</si>
  <si>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</si>
  <si>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</si>
  <si>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</si>
  <si>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</si>
  <si>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</si>
  <si>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</si>
  <si>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</si>
  <si>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</si>
  <si>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</si>
  <si>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</si>
  <si>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</si>
  <si>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</si>
  <si>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</si>
  <si>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</si>
  <si>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</si>
  <si>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</si>
  <si>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</si>
  <si>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</si>
  <si>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</si>
  <si>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</si>
  <si>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</si>
  <si>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</si>
  <si>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</si>
  <si>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</si>
  <si>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</si>
  <si>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</si>
  <si>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</si>
  <si>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</si>
  <si>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</si>
  <si>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</si>
  <si>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</si>
  <si>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</si>
  <si>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</si>
  <si>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</si>
  <si>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</si>
  <si>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</si>
  <si>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</si>
  <si>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</si>
  <si>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</si>
  <si>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</si>
  <si>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</si>
  <si>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</si>
  <si>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</si>
  <si>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</si>
  <si>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</si>
  <si>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</si>
  <si>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</si>
  <si>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</si>
  <si>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</si>
  <si>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</si>
  <si>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</si>
  <si>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</si>
  <si>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</si>
  <si>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</si>
  <si>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</si>
  <si>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</si>
  <si>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</si>
  <si>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</si>
  <si>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</si>
  <si>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</si>
  <si>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</si>
  <si>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</si>
  <si>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</si>
  <si>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</si>
  <si>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</si>
  <si>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</si>
  <si>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</si>
  <si>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</si>
  <si>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</si>
  <si>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</si>
  <si>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</si>
  <si>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</si>
  <si>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</si>
  <si>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</si>
  <si>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</si>
  <si>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</si>
  <si>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</si>
  <si>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</si>
  <si>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</si>
  <si>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</si>
  <si>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</si>
  <si>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</si>
  <si>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</si>
  <si>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</si>
  <si>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</si>
  <si>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</si>
  <si>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</si>
  <si>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</si>
  <si>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</si>
  <si>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</si>
  <si>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</si>
  <si>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</si>
  <si>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</si>
  <si>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</si>
  <si>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</si>
  <si>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</si>
  <si>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</si>
  <si>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</si>
  <si>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</si>
  <si>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</si>
  <si>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</si>
  <si>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</si>
  <si>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</si>
  <si>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</si>
  <si>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</si>
  <si>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</si>
  <si>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</si>
  <si>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</si>
  <si>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</si>
  <si>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</si>
  <si>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</si>
  <si>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</si>
  <si>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</si>
  <si>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</si>
  <si>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</si>
  <si>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</si>
  <si>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</si>
  <si>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</si>
  <si>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</si>
  <si>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</si>
  <si>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</si>
  <si>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</si>
  <si>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</si>
  <si>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</si>
  <si>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</si>
  <si>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</si>
  <si>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</si>
  <si>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</si>
  <si>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</si>
  <si>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</si>
  <si>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</si>
  <si>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</si>
  <si>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</si>
  <si>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</si>
  <si>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</si>
  <si>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</si>
  <si>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</si>
  <si>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</si>
  <si>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</si>
  <si>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</si>
  <si>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</si>
  <si>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</si>
  <si>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</si>
  <si>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</si>
  <si>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</si>
  <si>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</si>
  <si>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</si>
  <si>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</si>
  <si>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</si>
  <si>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</si>
  <si>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</si>
  <si>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</si>
  <si>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</si>
  <si>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</si>
  <si>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</si>
  <si>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</si>
  <si>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</si>
  <si>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</si>
  <si>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</si>
  <si>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</si>
  <si>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</si>
  <si>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</si>
  <si>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</si>
  <si>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</si>
  <si>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</si>
  <si>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</si>
  <si>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</si>
  <si>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</si>
  <si>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</si>
  <si>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</si>
  <si>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</si>
  <si>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</si>
  <si>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</si>
  <si>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</si>
  <si>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</si>
  <si>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</si>
  <si>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</si>
  <si>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</si>
  <si>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</si>
  <si>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</si>
  <si>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</si>
  <si>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</si>
  <si>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</si>
  <si>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</si>
  <si>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</si>
  <si>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</si>
  <si>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</si>
  <si>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</si>
  <si>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</si>
  <si>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</si>
  <si>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</si>
  <si>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</si>
  <si>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</si>
  <si>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</si>
  <si>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</si>
  <si>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</si>
  <si>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</si>
  <si>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</si>
  <si>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</si>
  <si>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</si>
  <si>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</si>
  <si>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</si>
  <si>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</si>
  <si>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</si>
  <si>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</si>
  <si>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</si>
  <si>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</si>
  <si>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</si>
  <si>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</si>
  <si>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</si>
  <si>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</si>
  <si>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</si>
  <si>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</si>
  <si>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</si>
  <si>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</si>
  <si>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</si>
  <si>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</si>
  <si>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</si>
  <si>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</si>
  <si>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</si>
  <si>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</si>
  <si>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</si>
  <si>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</si>
  <si>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</si>
  <si>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</si>
  <si>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</si>
  <si>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</si>
  <si>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</si>
  <si>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</si>
  <si>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</si>
  <si>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</si>
  <si>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</si>
  <si>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</si>
  <si>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</si>
  <si>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</si>
  <si>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</si>
  <si>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</si>
  <si>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</si>
  <si>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</si>
  <si>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</si>
  <si>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</si>
  <si>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</si>
  <si>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</si>
  <si>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</si>
  <si>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</si>
  <si>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</si>
  <si>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</si>
  <si>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</si>
  <si>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</si>
  <si>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</si>
  <si>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</si>
  <si>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</si>
  <si>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</si>
  <si>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</si>
  <si>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</si>
  <si>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</si>
  <si>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</si>
  <si>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</si>
  <si>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</si>
  <si>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</si>
  <si>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</si>
  <si>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</si>
  <si>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</si>
  <si>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</si>
  <si>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</si>
  <si>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</si>
  <si>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</si>
  <si>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</si>
  <si>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</si>
  <si>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</si>
  <si>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</si>
  <si>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</si>
  <si>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</si>
  <si>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</si>
  <si>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</si>
  <si>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</si>
  <si>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</si>
  <si>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</si>
  <si>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</si>
  <si>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</si>
  <si>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</si>
  <si>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</si>
  <si>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</si>
  <si>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</si>
  <si>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</si>
  <si>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</si>
  <si>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</si>
  <si>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</si>
  <si>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</si>
  <si>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</si>
  <si>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</si>
  <si>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</si>
  <si>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</si>
  <si>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</si>
  <si>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</si>
  <si>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</si>
  <si>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</si>
  <si>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</si>
  <si>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</si>
  <si>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</si>
  <si>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</si>
  <si>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</si>
  <si>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</si>
  <si>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</si>
  <si>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</si>
  <si>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</si>
  <si>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</si>
  <si>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</si>
  <si>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</si>
  <si>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</si>
  <si>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</si>
  <si>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</si>
  <si>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</si>
  <si>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</si>
  <si>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</si>
  <si>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</si>
  <si>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</si>
  <si>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</si>
  <si>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</si>
  <si>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</si>
  <si>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</si>
  <si>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</si>
  <si>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</si>
  <si>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</si>
  <si>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</si>
  <si>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</si>
  <si>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</si>
  <si>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</si>
  <si>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</si>
  <si>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</si>
  <si>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</si>
  <si>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</si>
  <si>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</si>
  <si>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</si>
  <si>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</si>
  <si>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</si>
  <si>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</si>
  <si>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</si>
  <si>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</si>
  <si>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</si>
  <si>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</si>
  <si>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</si>
  <si>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</si>
  <si>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</si>
  <si>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</si>
  <si>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</si>
  <si>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</si>
  <si>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</si>
  <si>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</si>
  <si>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</si>
  <si>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</si>
  <si>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</si>
  <si>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</si>
  <si>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</si>
  <si>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</si>
  <si>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</si>
  <si>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</si>
  <si>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</si>
  <si>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</si>
  <si>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</si>
  <si>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</si>
  <si>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</si>
  <si>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</si>
  <si>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</si>
  <si>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</si>
  <si>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</si>
  <si>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</si>
  <si>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</si>
  <si>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</si>
  <si>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</si>
  <si>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</si>
  <si>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</si>
  <si>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</si>
  <si>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</si>
  <si>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</si>
  <si>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</si>
  <si>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</si>
  <si>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</si>
  <si>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</si>
  <si>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</si>
  <si>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</si>
  <si>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</si>
  <si>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</si>
  <si>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</si>
  <si>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</si>
  <si>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</si>
  <si>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</si>
  <si>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</si>
  <si>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</si>
  <si>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</si>
  <si>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</si>
  <si>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</si>
  <si>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</si>
  <si>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</si>
  <si>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</si>
  <si>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</si>
  <si>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</si>
  <si>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</si>
  <si>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</si>
  <si>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</si>
  <si>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</si>
  <si>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</si>
  <si>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</si>
  <si>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</si>
  <si>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</si>
  <si>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</si>
  <si>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</si>
  <si>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</si>
  <si>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</si>
  <si>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</si>
  <si>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</si>
  <si>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</si>
  <si>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</si>
  <si>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</si>
  <si>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</si>
  <si>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</si>
  <si>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</si>
  <si>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</si>
  <si>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</si>
  <si>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</si>
  <si>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</si>
  <si>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</si>
  <si>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</si>
  <si>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</si>
  <si>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</si>
  <si>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</si>
  <si>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</si>
  <si>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</si>
  <si>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</si>
  <si>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</si>
  <si>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</si>
  <si>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</si>
  <si>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</si>
  <si>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</si>
  <si>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</si>
  <si>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</si>
  <si>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</si>
  <si>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</si>
  <si>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</si>
  <si>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</si>
  <si>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</si>
  <si>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</si>
  <si>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</si>
  <si>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</si>
  <si>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</si>
  <si>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</si>
  <si>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</si>
  <si>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</si>
  <si>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</si>
  <si>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</si>
  <si>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</si>
  <si>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</si>
  <si>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</si>
  <si>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</si>
  <si>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</si>
  <si>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</si>
  <si>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</si>
  <si>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</si>
  <si>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</si>
  <si>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</si>
  <si>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</si>
  <si>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</si>
  <si>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</si>
  <si>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</si>
  <si>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</si>
  <si>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</si>
  <si>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</si>
  <si>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</si>
  <si>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</si>
  <si>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</si>
  <si>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</si>
  <si>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</si>
  <si>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</si>
  <si>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</si>
  <si>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</si>
  <si>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</si>
  <si>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</si>
  <si>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</si>
  <si>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</si>
  <si>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</si>
  <si>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</si>
  <si>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</si>
  <si>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</si>
  <si>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</si>
  <si>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</si>
  <si>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</si>
  <si>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</si>
  <si>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</si>
  <si>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</si>
  <si>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</si>
  <si>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</si>
  <si>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</si>
  <si>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</si>
  <si>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</si>
  <si>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</si>
  <si>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</si>
  <si>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</si>
  <si>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</si>
  <si>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</si>
  <si>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</si>
  <si>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</si>
  <si>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</si>
  <si>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</si>
  <si>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</si>
  <si>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</si>
  <si>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</si>
  <si>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</si>
  <si>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</si>
  <si>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</si>
  <si>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</si>
  <si>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</si>
  <si>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</si>
  <si>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</si>
  <si>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</si>
  <si>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</si>
  <si>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</si>
  <si>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</si>
  <si>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</si>
  <si>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</si>
  <si>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</si>
  <si>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</si>
  <si>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</si>
  <si>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</si>
  <si>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</si>
  <si>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</si>
  <si>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</si>
  <si>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</si>
  <si>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</si>
  <si>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</si>
  <si>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</si>
  <si>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</si>
  <si>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</si>
  <si>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</si>
  <si>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</si>
  <si>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</si>
  <si>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</si>
  <si>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</si>
  <si>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</si>
  <si>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</si>
  <si>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</si>
  <si>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</si>
  <si>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</si>
  <si>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</si>
  <si>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</si>
  <si>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</si>
  <si>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</si>
  <si>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</si>
  <si>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</si>
  <si>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</si>
  <si>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</si>
  <si>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</si>
  <si>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</si>
  <si>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</si>
  <si>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</si>
  <si>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</si>
  <si>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</si>
  <si>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</si>
  <si>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</si>
  <si>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</si>
  <si>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</si>
  <si>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</si>
  <si>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</si>
  <si>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</si>
  <si>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</si>
  <si>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</si>
  <si>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</si>
  <si>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</si>
  <si>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</si>
  <si>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</si>
  <si>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</si>
  <si>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</si>
  <si>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</si>
  <si>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</si>
  <si>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</si>
  <si>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</si>
  <si>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</si>
  <si>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</si>
  <si>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</si>
  <si>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</si>
  <si>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</si>
  <si>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</si>
  <si>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</si>
  <si>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</si>
  <si>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</si>
  <si>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</si>
  <si>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</si>
  <si>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</si>
  <si>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</si>
  <si>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</si>
  <si>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</si>
  <si>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</si>
  <si>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</si>
  <si>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</si>
  <si>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</si>
  <si>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</si>
  <si>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</si>
  <si>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</si>
  <si>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</si>
  <si>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</si>
  <si>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</si>
  <si>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</si>
  <si>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</si>
  <si>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</si>
  <si>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</si>
  <si>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</si>
  <si>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</si>
  <si>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</si>
  <si>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</si>
  <si>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</si>
  <si>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</si>
  <si>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</si>
  <si>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</si>
  <si>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</si>
  <si>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</si>
  <si>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</si>
  <si>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</si>
  <si>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</si>
  <si>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</si>
  <si>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</si>
  <si>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</si>
  <si>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</si>
  <si>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</si>
  <si>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</si>
  <si>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</si>
  <si>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</si>
  <si>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</si>
  <si>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</si>
  <si>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</si>
  <si>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</si>
  <si>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</si>
  <si>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</si>
  <si>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</si>
  <si>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</si>
  <si>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</si>
  <si>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</si>
  <si>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</si>
  <si>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</si>
  <si>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</si>
  <si>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</si>
  <si>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</si>
  <si>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</si>
  <si>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</si>
  <si>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</si>
  <si>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</si>
  <si>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</si>
  <si>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</si>
  <si>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</si>
  <si>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</si>
  <si>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</si>
  <si>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</si>
  <si>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</si>
  <si>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</si>
  <si>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</si>
  <si>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</si>
  <si>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</si>
  <si>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</si>
  <si>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</si>
  <si>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</si>
  <si>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</si>
  <si>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</si>
  <si>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</si>
  <si>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</si>
  <si>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</si>
  <si>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</si>
  <si>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</si>
  <si>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</si>
  <si>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</si>
  <si>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</si>
  <si>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</si>
  <si>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</si>
  <si>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</si>
  <si>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</si>
  <si>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</si>
  <si>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</si>
  <si>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</si>
  <si>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</si>
  <si>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</si>
  <si>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</si>
  <si>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</si>
  <si>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</si>
  <si>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</si>
  <si>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</si>
  <si>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</si>
  <si>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</si>
  <si>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</si>
  <si>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</si>
  <si>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</si>
  <si>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</si>
  <si>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</si>
  <si>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</si>
  <si>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</si>
  <si>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</si>
  <si>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</si>
  <si>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</si>
  <si>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</si>
  <si>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</si>
  <si>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</si>
  <si>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</si>
  <si>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</si>
  <si>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</si>
  <si>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</si>
  <si>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</si>
  <si>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</si>
  <si>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</si>
  <si>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</si>
  <si>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</si>
  <si>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</si>
  <si>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</si>
  <si>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</si>
  <si>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</si>
  <si>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</si>
  <si>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</si>
  <si>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</si>
  <si>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</si>
  <si>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</si>
  <si>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</si>
  <si>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</si>
  <si>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</si>
  <si>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</si>
  <si>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</si>
  <si>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</si>
  <si>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</si>
  <si>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</si>
  <si>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</si>
  <si>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</si>
  <si>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</si>
  <si>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</si>
  <si>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</si>
  <si>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</si>
  <si>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</si>
  <si>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</si>
  <si>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</si>
  <si>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</si>
  <si>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</si>
  <si>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</si>
  <si>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</si>
  <si>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</si>
  <si>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</si>
  <si>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</si>
  <si>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</si>
  <si>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</si>
  <si>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</si>
  <si>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</si>
  <si>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</si>
  <si>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</si>
  <si>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</si>
  <si>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</si>
  <si>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</si>
  <si>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</si>
  <si>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</si>
  <si>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</si>
  <si>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</si>
  <si>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</si>
  <si>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</si>
  <si>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</si>
  <si>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</si>
  <si>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</si>
  <si>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</si>
  <si>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</si>
  <si>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</si>
  <si>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</si>
  <si>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</si>
  <si>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</si>
  <si>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</si>
  <si>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</si>
  <si>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</si>
  <si>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</si>
  <si>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</si>
  <si>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</si>
  <si>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</si>
  <si>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</si>
  <si>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</si>
  <si>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</si>
  <si>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</si>
  <si>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</si>
  <si>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</si>
  <si>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</si>
  <si>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</si>
  <si>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</si>
  <si>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</si>
  <si>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</si>
  <si>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</si>
  <si>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</si>
  <si>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</si>
  <si>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</si>
  <si>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</si>
  <si>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</si>
  <si>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</si>
  <si>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</si>
  <si>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</si>
  <si>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</si>
  <si>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</si>
  <si>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</si>
  <si>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</si>
  <si>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</si>
  <si>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</si>
  <si>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</si>
  <si>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</si>
  <si>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</si>
  <si>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</si>
  <si>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</si>
  <si>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</si>
  <si>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</si>
  <si>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</si>
  <si>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</si>
  <si>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</si>
  <si>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</si>
  <si>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</si>
  <si>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</si>
  <si>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</si>
  <si>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</si>
  <si>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</si>
  <si>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</si>
  <si>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</si>
  <si>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</si>
  <si>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</si>
  <si>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</si>
  <si>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</si>
  <si>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</si>
  <si>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</si>
  <si>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</si>
  <si>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</si>
  <si>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</si>
  <si>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</si>
  <si>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</si>
  <si>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</si>
  <si>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</si>
  <si>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</si>
  <si>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</si>
  <si>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</si>
  <si>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</si>
  <si>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</si>
  <si>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</si>
  <si>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</si>
  <si>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</si>
  <si>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</si>
  <si>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</si>
  <si>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</si>
  <si>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</si>
  <si>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</si>
  <si>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</si>
  <si>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</si>
  <si>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</si>
  <si>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</si>
  <si>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</si>
  <si>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</si>
  <si>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</si>
  <si>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</si>
  <si>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</si>
  <si>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</si>
  <si>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</si>
  <si>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</si>
  <si>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</si>
  <si>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</si>
  <si>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</si>
  <si>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</si>
  <si>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</si>
  <si>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</si>
  <si>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</si>
  <si>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</si>
  <si>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</si>
  <si>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</si>
  <si>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</si>
  <si>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</si>
  <si>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</si>
  <si>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</si>
  <si>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</si>
  <si>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</si>
  <si>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</si>
  <si>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</si>
  <si>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</si>
  <si>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</si>
  <si>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</si>
  <si>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</si>
  <si>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</si>
  <si>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</si>
  <si>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</si>
  <si>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</si>
  <si>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</si>
  <si>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</si>
  <si>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</si>
  <si>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</si>
  <si>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</si>
  <si>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</si>
  <si>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</si>
  <si>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</si>
  <si>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</si>
  <si>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</si>
  <si>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</si>
  <si>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</si>
  <si>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</si>
  <si>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</si>
  <si>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</si>
  <si>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</si>
  <si>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</si>
  <si>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</si>
  <si>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</si>
  <si>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</si>
  <si>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</si>
  <si>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</si>
  <si>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</si>
  <si>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</si>
  <si>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</si>
  <si>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</si>
  <si>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</si>
  <si>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</si>
  <si>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</si>
  <si>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</si>
  <si>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</si>
  <si>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</si>
  <si>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</si>
  <si>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</si>
  <si>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</si>
  <si>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</si>
  <si>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</si>
  <si>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</si>
  <si>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</si>
  <si>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</si>
  <si>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</si>
  <si>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</si>
  <si>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</si>
  <si>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</si>
  <si>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</si>
  <si>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</si>
  <si>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</si>
  <si>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</si>
  <si>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</si>
  <si>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</si>
  <si>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</si>
  <si>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</si>
  <si>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</si>
  <si>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</si>
  <si>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</si>
  <si>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</si>
  <si>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</si>
  <si>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</si>
  <si>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</si>
  <si>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</si>
  <si>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</si>
  <si>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</si>
  <si>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</si>
  <si>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</si>
  <si>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</si>
  <si>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</si>
  <si>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</si>
  <si>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</si>
  <si>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</si>
  <si>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</si>
  <si>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</si>
  <si>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</si>
  <si>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</si>
  <si>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</si>
  <si>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</si>
  <si>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</si>
  <si>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</si>
  <si>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</si>
  <si>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</si>
  <si>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</si>
  <si>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</si>
  <si>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</si>
  <si>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</si>
  <si>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</si>
  <si>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</si>
  <si>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</si>
  <si>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</si>
  <si>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</si>
  <si>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</si>
  <si>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</si>
  <si>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</si>
  <si>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</si>
  <si>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</si>
  <si>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</si>
  <si>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</si>
  <si>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</si>
  <si>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</si>
  <si>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</si>
  <si>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</si>
  <si>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</si>
  <si>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</si>
  <si>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</si>
  <si>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</si>
  <si>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</si>
  <si>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</si>
  <si>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</si>
  <si>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</si>
  <si>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</si>
  <si>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</si>
  <si>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</si>
  <si>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</si>
  <si>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</si>
  <si>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</si>
  <si>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</si>
  <si>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</si>
  <si>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</si>
  <si>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</si>
  <si>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</si>
  <si>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</si>
  <si>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</si>
  <si>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</si>
  <si>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</si>
  <si>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</si>
  <si>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</si>
  <si>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</si>
  <si>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</si>
  <si>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</si>
  <si>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</si>
  <si>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</si>
  <si>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</si>
  <si>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</si>
  <si>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</si>
  <si>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</si>
  <si>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</si>
  <si>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</si>
  <si>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</si>
  <si>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</si>
  <si>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</si>
  <si>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</si>
  <si>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</si>
  <si>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</si>
  <si>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</si>
  <si>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</si>
  <si>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</si>
  <si>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</si>
  <si>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</si>
  <si>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</si>
  <si>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</si>
  <si>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</si>
  <si>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</si>
  <si>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</si>
  <si>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</si>
  <si>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</si>
  <si>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</si>
  <si>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</si>
  <si>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</si>
  <si>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</si>
  <si>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</si>
  <si>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</si>
  <si>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</si>
  <si>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</si>
  <si>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</si>
  <si>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</si>
  <si>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</si>
  <si>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</si>
  <si>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</si>
  <si>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</si>
  <si>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</si>
  <si>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</si>
  <si>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</si>
  <si>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</si>
  <si>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</si>
  <si>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</si>
  <si>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</si>
  <si>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</si>
  <si>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</si>
  <si>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</si>
  <si>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</si>
  <si>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</si>
  <si>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</si>
  <si>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</si>
  <si>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</si>
  <si>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</si>
  <si>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</si>
  <si>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</si>
  <si>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</si>
  <si>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</si>
  <si>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</si>
  <si>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</si>
  <si>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</si>
  <si>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</si>
  <si>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</si>
  <si>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</si>
  <si>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</si>
  <si>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</si>
  <si>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</si>
  <si>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</si>
  <si>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</si>
  <si>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</si>
  <si>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</si>
  <si>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</si>
  <si>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</si>
  <si>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</si>
  <si>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</si>
  <si>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</si>
  <si>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</si>
  <si>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</si>
  <si>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</si>
  <si>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</si>
  <si>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</si>
  <si>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</si>
  <si>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</si>
  <si>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</si>
  <si>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</si>
  <si>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</si>
  <si>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</si>
  <si>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</si>
  <si>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</si>
  <si>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</si>
  <si>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</si>
  <si>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</si>
  <si>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</si>
  <si>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</si>
  <si>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</si>
  <si>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</si>
  <si>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</si>
  <si>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</si>
  <si>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</si>
  <si>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</si>
  <si>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</si>
  <si>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</si>
  <si>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</si>
  <si>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</si>
  <si>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</si>
  <si>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</si>
  <si>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</si>
  <si>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</si>
  <si>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</si>
  <si>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</si>
  <si>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</si>
  <si>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</si>
  <si>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</si>
  <si>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</si>
  <si>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</si>
  <si>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</si>
  <si>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</si>
  <si>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</si>
  <si>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</si>
  <si>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</si>
  <si>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</si>
  <si>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</si>
  <si>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</si>
  <si>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</si>
  <si>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</si>
  <si>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</si>
  <si>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</si>
  <si>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</si>
  <si>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</si>
  <si>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</si>
  <si>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</si>
  <si>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</si>
  <si>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</si>
  <si>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</si>
  <si>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</si>
  <si>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</si>
  <si>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</si>
  <si>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</si>
  <si>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</si>
  <si>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</si>
  <si>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</si>
  <si>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</si>
  <si>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</si>
  <si>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</si>
  <si>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</si>
  <si>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</si>
  <si>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</si>
  <si>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</si>
  <si>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</si>
  <si>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</si>
  <si>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</si>
  <si>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</si>
  <si>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</si>
  <si>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</si>
  <si>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</si>
  <si>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</si>
  <si>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</si>
  <si>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</si>
  <si>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</si>
  <si>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</si>
  <si>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</si>
  <si>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</si>
  <si>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</si>
  <si>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</si>
  <si>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</si>
  <si>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</si>
  <si>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</si>
  <si>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</si>
  <si>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</si>
  <si>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</si>
  <si>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</si>
  <si>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</si>
  <si>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</si>
  <si>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</si>
  <si>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</si>
  <si>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</si>
  <si>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</si>
  <si>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</si>
  <si>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</si>
  <si>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</si>
  <si>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</si>
  <si>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</si>
  <si>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</si>
  <si>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</si>
  <si>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</si>
  <si>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</si>
  <si>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</si>
  <si>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</si>
  <si>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</si>
  <si>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</si>
  <si>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</si>
  <si>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</si>
  <si>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</si>
  <si>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</si>
  <si>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</si>
  <si>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</si>
  <si>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</si>
  <si>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</si>
  <si>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</si>
  <si>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</si>
  <si>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</si>
  <si>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</si>
  <si>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</si>
  <si>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</si>
  <si>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</si>
  <si>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</si>
  <si>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</si>
  <si>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</si>
  <si>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</si>
  <si>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</si>
  <si>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</si>
  <si>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</si>
  <si>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</si>
  <si>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</si>
  <si>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</si>
  <si>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</si>
  <si>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</si>
  <si>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</si>
  <si>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</si>
  <si>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</si>
  <si>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</si>
  <si>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</si>
  <si>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</si>
  <si>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</si>
  <si>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</si>
  <si>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</si>
  <si>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</si>
  <si>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</si>
  <si>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</si>
  <si>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</si>
  <si>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</si>
  <si>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</si>
  <si>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</si>
  <si>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</si>
  <si>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</si>
  <si>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</si>
  <si>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</si>
  <si>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</si>
  <si>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</si>
  <si>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</si>
  <si>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</si>
  <si>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</si>
  <si>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</si>
  <si>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</si>
  <si>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</si>
  <si>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</si>
  <si>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</si>
  <si>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</si>
  <si>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</si>
  <si>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</si>
  <si>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</si>
  <si>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</si>
  <si>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</si>
  <si>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</si>
  <si>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</si>
  <si>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</si>
  <si>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</si>
  <si>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</si>
  <si>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</si>
  <si>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</si>
  <si>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</si>
  <si>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</si>
  <si>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</si>
  <si>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</si>
  <si>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</si>
  <si>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</si>
  <si>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</si>
  <si>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</si>
  <si>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</si>
  <si>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</si>
  <si>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</si>
  <si>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</si>
  <si>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</si>
  <si>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</si>
  <si>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</si>
  <si>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</si>
  <si>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</si>
  <si>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</si>
  <si>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</si>
  <si>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</si>
  <si>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</si>
  <si>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</si>
  <si>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</si>
  <si>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</si>
  <si>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</si>
  <si>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</si>
  <si>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</si>
  <si>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</si>
  <si>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</si>
  <si>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</si>
  <si>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</si>
  <si>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</si>
  <si>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</si>
  <si>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</si>
  <si>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</si>
  <si>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</si>
  <si>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</si>
  <si>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</si>
  <si>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</si>
  <si>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</si>
  <si>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</si>
  <si>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</si>
  <si>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</si>
  <si>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</si>
  <si>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</si>
  <si>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</si>
  <si>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</si>
  <si>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</si>
  <si>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</si>
  <si>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</si>
  <si>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</si>
  <si>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</si>
  <si>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</si>
  <si>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</si>
  <si>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</si>
  <si>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</si>
  <si>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</si>
  <si>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</si>
  <si>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</si>
  <si>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</si>
  <si>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</si>
  <si>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</si>
  <si>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</si>
  <si>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</si>
  <si>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</si>
  <si>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</si>
  <si>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</si>
  <si>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</si>
  <si>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</si>
  <si>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</si>
  <si>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</si>
  <si>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</si>
  <si>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</si>
  <si>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</si>
  <si>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</si>
  <si>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</si>
  <si>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</si>
  <si>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</si>
  <si>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</si>
  <si>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</si>
  <si>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</si>
  <si>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</si>
  <si>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</si>
  <si>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</si>
  <si>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</si>
  <si>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</si>
  <si>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</si>
  <si>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</si>
  <si>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</si>
  <si>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</si>
  <si>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</si>
  <si>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</si>
  <si>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</si>
  <si>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</si>
  <si>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</si>
  <si>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</si>
  <si>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</si>
  <si>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</si>
  <si>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</si>
  <si>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</si>
  <si>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</si>
  <si>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</si>
  <si>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</si>
  <si>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</si>
  <si>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</si>
  <si>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</si>
  <si>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</si>
  <si>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</si>
  <si>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</si>
  <si>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</si>
  <si>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</si>
  <si>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</si>
  <si>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</si>
  <si>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</si>
  <si>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</si>
  <si>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</si>
  <si>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</si>
  <si>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</si>
  <si>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</si>
  <si>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</si>
  <si>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</si>
  <si>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</si>
  <si>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</si>
  <si>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</si>
  <si>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</si>
  <si>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</si>
  <si>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</si>
  <si>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</si>
  <si>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</si>
  <si>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</si>
  <si>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</si>
  <si>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</si>
  <si>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</si>
  <si>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</si>
  <si>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</si>
  <si>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</si>
  <si>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</si>
  <si>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</si>
  <si>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</si>
  <si>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</si>
  <si>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</si>
  <si>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</si>
  <si>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</si>
  <si>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</si>
  <si>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</si>
  <si>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</si>
  <si>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</si>
  <si>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</si>
  <si>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</si>
  <si>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</si>
  <si>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</si>
  <si>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</si>
  <si>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</si>
  <si>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</si>
  <si>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</si>
  <si>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</si>
  <si>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</si>
  <si>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</si>
  <si>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</si>
  <si>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</si>
  <si>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</si>
  <si>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</si>
  <si>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</si>
  <si>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</si>
  <si>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</si>
  <si>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</si>
  <si>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</si>
  <si>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</si>
  <si>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</si>
  <si>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</si>
  <si>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</si>
  <si>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</si>
  <si>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</si>
  <si>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</si>
  <si>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</si>
  <si>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</si>
  <si>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</si>
  <si>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</si>
  <si>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</si>
  <si>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</si>
  <si>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</si>
  <si>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</si>
  <si>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</si>
  <si>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</si>
  <si>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</si>
  <si>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</si>
  <si>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</si>
  <si>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</si>
  <si>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</si>
  <si>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</si>
  <si>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</si>
  <si>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</si>
  <si>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</si>
  <si>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</si>
  <si>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</si>
  <si>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</si>
  <si>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</si>
  <si>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</si>
  <si>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</si>
  <si>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</si>
  <si>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</si>
  <si>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</si>
  <si>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</si>
  <si>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</si>
  <si>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</si>
  <si>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</si>
  <si>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</si>
  <si>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</si>
  <si>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</si>
  <si>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</si>
  <si>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</si>
  <si>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</si>
  <si>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</si>
  <si>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</si>
  <si>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</si>
  <si>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</si>
  <si>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</si>
  <si>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</si>
  <si>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</si>
  <si>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</si>
  <si>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</si>
  <si>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</si>
  <si>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</si>
  <si>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</si>
  <si>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</si>
  <si>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</si>
  <si>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</si>
  <si>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</si>
  <si>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</si>
  <si>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</si>
  <si>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</si>
  <si>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</si>
  <si>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</si>
  <si>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</si>
  <si>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</si>
  <si>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</si>
  <si>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</si>
  <si>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</si>
  <si>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</si>
  <si>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</si>
  <si>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</si>
  <si>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</si>
  <si>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</si>
  <si>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</si>
  <si>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</si>
  <si>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</si>
  <si>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</si>
  <si>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</si>
  <si>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</si>
  <si>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</si>
  <si>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</si>
  <si>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</si>
  <si>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</si>
  <si>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</si>
  <si>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</si>
  <si>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</si>
  <si>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</si>
  <si>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</si>
  <si>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</si>
  <si>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</si>
  <si>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</si>
  <si>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</si>
  <si>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</si>
  <si>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</si>
  <si>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</si>
  <si>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</si>
  <si>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</si>
  <si>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</si>
  <si>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</si>
  <si>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</si>
  <si>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</si>
  <si>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</si>
  <si>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</si>
  <si>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</si>
  <si>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</si>
  <si>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</si>
  <si>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</si>
  <si>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</si>
  <si>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</si>
  <si>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</si>
  <si>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</si>
  <si>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</si>
  <si>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</si>
  <si>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</si>
  <si>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</si>
  <si>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</si>
  <si>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</si>
  <si>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</si>
  <si>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</si>
  <si>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</si>
  <si>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</si>
  <si>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</si>
  <si>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</si>
  <si>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</si>
  <si>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</si>
  <si>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</si>
  <si>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</si>
  <si>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</si>
  <si>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</si>
  <si>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</si>
  <si>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</si>
  <si>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</si>
  <si>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</si>
  <si>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</si>
  <si>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</si>
  <si>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</si>
  <si>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</si>
  <si>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</si>
  <si>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</si>
  <si>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</si>
  <si>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</si>
  <si>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</si>
  <si>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</si>
  <si>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</si>
  <si>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</si>
  <si>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</si>
  <si>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</si>
  <si>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</si>
  <si>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</si>
  <si>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</si>
  <si>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</si>
  <si>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</si>
  <si>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</si>
  <si>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</si>
  <si>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</si>
  <si>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</si>
  <si>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</si>
  <si>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</si>
  <si>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</si>
  <si>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</si>
  <si>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</si>
  <si>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</si>
  <si>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</si>
  <si>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</si>
  <si>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</si>
  <si>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</si>
  <si>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</si>
  <si>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</si>
  <si>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</si>
  <si>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</si>
  <si>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</si>
  <si>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</si>
  <si>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</si>
  <si>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</si>
  <si>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</si>
  <si>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</si>
  <si>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</si>
  <si>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</si>
  <si>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</si>
  <si>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</si>
  <si>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</si>
  <si>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</si>
  <si>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</si>
  <si>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</si>
  <si>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</si>
  <si>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</si>
  <si>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</si>
  <si>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</si>
  <si>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</si>
  <si>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</si>
  <si>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</si>
  <si>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</si>
  <si>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</si>
  <si>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</si>
  <si>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</si>
  <si>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</si>
  <si>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</si>
  <si>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</si>
  <si>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</si>
  <si>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</si>
  <si>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</si>
  <si>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</si>
  <si>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</si>
  <si>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</si>
  <si>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</si>
  <si>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</si>
  <si>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</si>
  <si>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</si>
  <si>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</si>
  <si>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</si>
  <si>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</si>
  <si>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</si>
  <si>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</si>
  <si>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</si>
  <si>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</si>
  <si>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</si>
  <si>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</si>
  <si>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</si>
  <si>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</si>
  <si>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</si>
  <si>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</si>
  <si>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</si>
  <si>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</si>
  <si>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</si>
  <si>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</si>
  <si>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</si>
  <si>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</si>
  <si>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</si>
  <si>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</si>
  <si>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</si>
  <si>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</si>
  <si>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</si>
  <si>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</si>
  <si>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</si>
  <si>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</si>
  <si>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</si>
  <si>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</si>
  <si>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</si>
  <si>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</si>
  <si>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</si>
  <si>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</si>
  <si>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</si>
  <si>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</si>
  <si>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</si>
  <si>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</si>
  <si>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</si>
  <si>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</si>
  <si>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</si>
  <si>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</si>
  <si>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</si>
  <si>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</si>
  <si>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</si>
  <si>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</si>
  <si>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</si>
  <si>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</si>
  <si>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</si>
  <si>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</si>
  <si>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</si>
  <si>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</si>
  <si>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</si>
  <si>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</si>
  <si>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</si>
  <si>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</si>
  <si>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</si>
  <si>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</si>
  <si>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</si>
  <si>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</si>
  <si>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</si>
  <si>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</si>
  <si>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</si>
  <si>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</si>
  <si>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</si>
  <si>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</si>
  <si>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</si>
  <si>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</si>
  <si>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</si>
  <si>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</si>
  <si>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</si>
  <si>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</si>
  <si>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</si>
  <si>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</si>
  <si>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</si>
  <si>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</si>
  <si>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</si>
  <si>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</si>
  <si>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</si>
  <si>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</si>
  <si>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</si>
  <si>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</si>
  <si>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</si>
  <si>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</si>
  <si>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</si>
  <si>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</si>
  <si>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</si>
  <si>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</si>
  <si>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</si>
  <si>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</si>
  <si>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</si>
  <si>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</si>
  <si>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</si>
  <si>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</si>
  <si>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</si>
  <si>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</si>
  <si>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</si>
  <si>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</si>
  <si>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</si>
  <si>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</si>
  <si>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</si>
  <si>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</si>
  <si>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</si>
  <si>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</si>
  <si>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</si>
  <si>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</si>
  <si>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</si>
  <si>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</si>
  <si>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</si>
  <si>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</si>
  <si>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</si>
  <si>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</si>
  <si>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</si>
  <si>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</si>
  <si>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</si>
  <si>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</si>
  <si>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</si>
  <si>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</si>
  <si>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</si>
  <si>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</si>
  <si>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</si>
  <si>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</si>
  <si>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</si>
  <si>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</si>
  <si>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</si>
  <si>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</si>
  <si>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</si>
  <si>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</si>
  <si>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</si>
  <si>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</si>
  <si>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</si>
  <si>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</si>
  <si>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</si>
  <si>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</si>
  <si>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</si>
  <si>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</si>
  <si>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</si>
  <si>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</si>
  <si>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</si>
  <si>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</si>
  <si>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</si>
  <si>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</si>
  <si>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</si>
  <si>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</si>
  <si>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</si>
  <si>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</si>
  <si>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</si>
  <si>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</si>
  <si>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</si>
  <si>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</si>
  <si>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</si>
  <si>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</si>
  <si>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</si>
  <si>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</si>
  <si>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</si>
  <si>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</si>
  <si>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</si>
  <si>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</si>
  <si>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</si>
  <si>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</si>
  <si>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</si>
  <si>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</si>
  <si>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</si>
  <si>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</si>
  <si>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</si>
  <si>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</si>
  <si>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</si>
  <si>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</si>
  <si>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</si>
  <si>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</si>
  <si>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</si>
  <si>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</si>
  <si>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</si>
  <si>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</si>
  <si>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</si>
  <si>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</si>
  <si>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</si>
  <si>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</si>
  <si>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</si>
  <si>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</si>
  <si>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</si>
  <si>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</si>
  <si>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</si>
  <si>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</si>
  <si>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</si>
  <si>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</si>
  <si>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</si>
  <si>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</si>
  <si>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</si>
  <si>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</si>
  <si>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</si>
  <si>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</si>
  <si>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</si>
  <si>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</si>
  <si>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</si>
  <si>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</si>
  <si>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</si>
  <si>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</si>
  <si>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</si>
  <si>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</si>
  <si>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</si>
  <si>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</si>
  <si>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</si>
  <si>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</si>
  <si>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</si>
  <si>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</si>
  <si>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</si>
  <si>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</si>
  <si>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</si>
  <si>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</si>
  <si>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</si>
  <si>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</si>
  <si>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</si>
  <si>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</si>
  <si>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</si>
  <si>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</si>
  <si>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</si>
  <si>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</si>
  <si>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</si>
  <si>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</si>
  <si>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</si>
  <si>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</si>
  <si>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</si>
  <si>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</si>
  <si>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</si>
  <si>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</si>
  <si>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</si>
  <si>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</si>
  <si>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</si>
  <si>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</si>
  <si>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</si>
  <si>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</si>
  <si>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</si>
  <si>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</si>
  <si>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</si>
  <si>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</si>
  <si>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</si>
  <si>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</si>
  <si>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</si>
  <si>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</si>
  <si>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</si>
  <si>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</si>
  <si>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</si>
  <si>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</si>
  <si>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</si>
  <si>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</si>
  <si>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</si>
  <si>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</si>
  <si>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</si>
  <si>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</si>
  <si>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</si>
  <si>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</si>
  <si>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</si>
  <si>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</si>
  <si>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</si>
  <si>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</si>
  <si>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</si>
  <si>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</si>
  <si>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</si>
  <si>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</si>
  <si>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</si>
  <si>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</si>
  <si>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</si>
  <si>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</si>
  <si>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</si>
  <si>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</si>
  <si>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</si>
  <si>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</si>
  <si>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</si>
  <si>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</si>
  <si>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</si>
  <si>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</si>
  <si>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</si>
  <si>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</si>
  <si>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</si>
  <si>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</si>
  <si>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</si>
  <si>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</si>
  <si>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</si>
  <si>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</si>
  <si>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</si>
  <si>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</si>
  <si>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</si>
  <si>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</si>
  <si>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</si>
  <si>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</si>
  <si>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</si>
  <si>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</si>
  <si>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</si>
  <si>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</si>
  <si>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</si>
  <si>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</si>
  <si>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</si>
  <si>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</si>
  <si>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</si>
  <si>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</si>
  <si>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</si>
  <si>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</si>
  <si>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</si>
  <si>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</si>
  <si>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</si>
  <si>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</si>
  <si>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</si>
  <si>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</si>
  <si>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</si>
  <si>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</si>
  <si>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</si>
  <si>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</si>
  <si>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</si>
  <si>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</si>
  <si>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</si>
  <si>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</si>
  <si>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</si>
  <si>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</si>
  <si>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</si>
  <si>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</si>
  <si>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</si>
  <si>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</si>
  <si>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</si>
  <si>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</si>
  <si>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</si>
  <si>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</si>
  <si>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</si>
  <si>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</si>
  <si>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</si>
  <si>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</si>
  <si>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</si>
  <si>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</si>
  <si>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</si>
  <si>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</si>
  <si>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</si>
  <si>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</si>
  <si>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</si>
  <si>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</si>
  <si>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</si>
  <si>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</si>
  <si>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</si>
  <si>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</si>
  <si>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</si>
  <si>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</si>
  <si>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</si>
  <si>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</si>
  <si>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</si>
  <si>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</si>
  <si>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</si>
  <si>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</si>
  <si>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</si>
  <si>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</si>
  <si>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</si>
  <si>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</si>
  <si>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</si>
  <si>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</si>
  <si>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</si>
  <si>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</si>
  <si>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</si>
  <si>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</si>
  <si>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</si>
  <si>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</si>
  <si>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</si>
  <si>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</si>
  <si>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</si>
  <si>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</si>
  <si>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</si>
  <si>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</si>
  <si>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</si>
  <si>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</si>
  <si>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</si>
  <si>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</si>
  <si>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</si>
  <si>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</si>
  <si>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</si>
  <si>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</si>
  <si>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</si>
  <si>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</si>
  <si>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</si>
  <si>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</si>
  <si>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</si>
  <si>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</si>
  <si>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</si>
  <si>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</si>
  <si>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</si>
  <si>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</si>
  <si>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</si>
  <si>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</si>
  <si>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</si>
  <si>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</si>
  <si>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</si>
  <si>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</si>
  <si>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</si>
  <si>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</si>
  <si>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</si>
  <si>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</si>
  <si>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</si>
  <si>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</si>
  <si>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</si>
  <si>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</si>
  <si>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</si>
  <si>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</si>
  <si>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</si>
  <si>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</si>
  <si>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</si>
  <si>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</si>
  <si>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</si>
  <si>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</si>
  <si>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</si>
  <si>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</si>
  <si>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</si>
  <si>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</si>
  <si>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</si>
  <si>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</si>
  <si>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</si>
  <si>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</si>
  <si>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</si>
  <si>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</si>
  <si>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</si>
  <si>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</si>
  <si>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</si>
  <si>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</si>
  <si>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</si>
  <si>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</si>
  <si>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</si>
  <si>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</si>
  <si>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</si>
  <si>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</si>
  <si>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</si>
  <si>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</si>
  <si>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</si>
  <si>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</si>
  <si>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</si>
  <si>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</si>
  <si>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</si>
  <si>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</si>
  <si>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</si>
  <si>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</si>
  <si>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</si>
  <si>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</si>
  <si>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</si>
  <si>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</si>
  <si>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</si>
  <si>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</si>
  <si>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</si>
  <si>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</si>
  <si>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</si>
  <si>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</si>
  <si>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</si>
  <si>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</si>
  <si>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</si>
  <si>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</si>
  <si>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</si>
  <si>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</si>
  <si>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</si>
  <si>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</si>
  <si>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</si>
  <si>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</si>
  <si>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</si>
  <si>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</si>
  <si>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</si>
  <si>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</si>
  <si>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</si>
  <si>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</si>
  <si>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</si>
  <si>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</si>
  <si>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</si>
  <si>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</si>
  <si>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</si>
  <si>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</si>
  <si>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</si>
  <si>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</si>
  <si>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</si>
  <si>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</si>
  <si>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</si>
  <si>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</si>
  <si>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</si>
  <si>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</si>
  <si>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</si>
  <si>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</si>
  <si>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</si>
  <si>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</si>
  <si>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</si>
  <si>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</si>
  <si>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</si>
  <si>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</si>
  <si>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</si>
  <si>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</si>
  <si>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</si>
  <si>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</si>
  <si>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</si>
  <si>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</si>
  <si>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</si>
  <si>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</si>
  <si>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</si>
  <si>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</si>
  <si>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</si>
  <si>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</si>
  <si>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</si>
  <si>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</si>
  <si>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</si>
  <si>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</si>
  <si>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</si>
  <si>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</si>
  <si>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</si>
  <si>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</si>
  <si>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</si>
  <si>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</si>
  <si>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</si>
  <si>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</si>
  <si>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</si>
  <si>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</si>
  <si>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</si>
  <si>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</si>
  <si>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</si>
  <si>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</si>
  <si>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</si>
  <si>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</si>
  <si>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</si>
  <si>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</si>
  <si>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</si>
  <si>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</si>
  <si>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</si>
  <si>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</si>
  <si>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</si>
  <si>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</si>
  <si>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</si>
  <si>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</si>
  <si>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</si>
  <si>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</si>
  <si>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</si>
  <si>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</si>
  <si>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</si>
  <si>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</si>
  <si>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</si>
  <si>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</si>
  <si>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</si>
  <si>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</si>
  <si>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</si>
  <si>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</si>
  <si>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</si>
  <si>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</si>
  <si>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</si>
  <si>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</si>
  <si>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</si>
  <si>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</si>
  <si>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</si>
  <si>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</si>
  <si>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</si>
  <si>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</si>
  <si>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</si>
  <si>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</si>
  <si>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</si>
  <si>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</si>
  <si>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</si>
  <si>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</si>
  <si>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</si>
  <si>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</si>
  <si>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</si>
  <si>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</si>
  <si>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</si>
  <si>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</si>
  <si>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</si>
  <si>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</si>
  <si>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</si>
  <si>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</si>
  <si>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</si>
  <si>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</si>
  <si>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</si>
  <si>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</si>
  <si>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</si>
  <si>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</si>
  <si>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</si>
  <si>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</si>
  <si>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</si>
  <si>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</si>
  <si>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</si>
  <si>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</si>
  <si>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</si>
  <si>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</si>
  <si>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</si>
  <si>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</si>
  <si>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</si>
  <si>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</si>
  <si>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</si>
  <si>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</si>
  <si>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</si>
  <si>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</si>
  <si>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</si>
  <si>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</si>
  <si>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</si>
  <si>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</si>
  <si>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</si>
  <si>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</si>
  <si>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</si>
  <si>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</si>
  <si>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</si>
  <si>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</si>
  <si>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</si>
  <si>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</si>
  <si>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</si>
  <si>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</si>
  <si>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</si>
  <si>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</si>
  <si>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</si>
  <si>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</si>
  <si>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</si>
  <si>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</si>
  <si>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</si>
  <si>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</si>
  <si>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</si>
  <si>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</si>
  <si>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</si>
  <si>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</si>
  <si>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</si>
  <si>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</si>
  <si>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</si>
  <si>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</si>
  <si>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</si>
  <si>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</si>
  <si>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</si>
  <si>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</si>
  <si>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</si>
  <si>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</si>
  <si>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</si>
  <si>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</si>
  <si>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</si>
  <si>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</si>
  <si>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</si>
  <si>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</si>
  <si>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</si>
  <si>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</si>
  <si>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</si>
  <si>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</si>
  <si>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</si>
  <si>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</si>
  <si>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</si>
  <si>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</si>
  <si>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</si>
  <si>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</si>
  <si>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</si>
  <si>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</si>
  <si>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</si>
  <si>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</si>
  <si>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</si>
  <si>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</si>
  <si>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</si>
  <si>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</si>
  <si>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</si>
  <si>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</si>
  <si>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</si>
  <si>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</si>
  <si>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</si>
  <si>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</si>
  <si>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</si>
  <si>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</si>
  <si>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</si>
  <si>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</si>
  <si>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</si>
  <si>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</si>
  <si>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</si>
  <si>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</si>
  <si>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</si>
  <si>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</si>
  <si>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</si>
  <si>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</si>
  <si>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</si>
  <si>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</si>
  <si>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</si>
  <si>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</si>
  <si>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</si>
  <si>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</si>
  <si>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</si>
  <si>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</si>
  <si>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</si>
  <si>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</si>
  <si>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</si>
  <si>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</si>
  <si>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</si>
  <si>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</si>
  <si>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</si>
  <si>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</si>
  <si>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</si>
  <si>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</si>
  <si>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</si>
  <si>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</si>
  <si>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</si>
  <si>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</si>
  <si>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</si>
  <si>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</si>
  <si>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</si>
  <si>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</si>
  <si>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</si>
  <si>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</si>
  <si>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</si>
  <si>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</si>
  <si>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</si>
  <si>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</si>
  <si>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</si>
  <si>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</si>
  <si>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</si>
  <si>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</si>
  <si>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</si>
  <si>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</si>
  <si>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</si>
  <si>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</si>
  <si>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</si>
  <si>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</si>
  <si>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</si>
  <si>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</si>
  <si>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</si>
  <si>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</si>
  <si>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</si>
  <si>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</si>
  <si>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</si>
  <si>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</si>
  <si>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</si>
  <si>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</si>
  <si>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</si>
  <si>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</si>
  <si>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</si>
  <si>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</si>
  <si>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</si>
  <si>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</si>
  <si>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</si>
  <si>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</si>
  <si>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</si>
  <si>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</si>
  <si>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</si>
  <si>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</si>
  <si>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</si>
  <si>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</si>
  <si>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</si>
  <si>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</si>
  <si>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</si>
  <si>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</si>
  <si>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</si>
  <si>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</si>
  <si>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</si>
  <si>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</si>
  <si>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</si>
  <si>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</si>
  <si>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</si>
  <si>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</si>
  <si>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</si>
  <si>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</si>
  <si>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</si>
  <si>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</si>
  <si>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</si>
  <si>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</si>
  <si>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</si>
  <si>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</si>
  <si>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</si>
  <si>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</si>
  <si>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</si>
  <si>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</si>
  <si>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</si>
  <si>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</si>
  <si>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</si>
  <si>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</si>
  <si>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</si>
  <si>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</si>
  <si>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</si>
  <si>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</si>
  <si>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</si>
  <si>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</si>
  <si>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</si>
  <si>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</si>
  <si>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</si>
  <si>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</si>
  <si>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</si>
  <si>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</si>
  <si>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</si>
  <si>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</si>
  <si>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</si>
  <si>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</si>
  <si>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</si>
  <si>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</si>
  <si>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</si>
  <si>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</si>
  <si>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</si>
  <si>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</si>
  <si>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</si>
  <si>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</si>
  <si>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</si>
  <si>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</si>
  <si>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</si>
  <si>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</si>
  <si>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</si>
  <si>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</si>
  <si>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</si>
  <si>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</si>
  <si>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</si>
  <si>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</si>
  <si>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</si>
  <si>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</si>
  <si>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</si>
  <si>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</si>
  <si>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</si>
  <si>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</si>
  <si>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</si>
  <si>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</si>
  <si>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</si>
  <si>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</si>
  <si>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</si>
  <si>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</si>
  <si>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</si>
  <si>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</si>
  <si>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</si>
  <si>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</si>
  <si>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</si>
  <si>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</si>
  <si>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</si>
  <si>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</si>
  <si>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</si>
  <si>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</si>
  <si>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</si>
  <si>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</si>
  <si>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</si>
  <si>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</si>
  <si>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</si>
  <si>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</si>
  <si>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</si>
  <si>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</si>
  <si>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</si>
  <si>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</si>
  <si>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</si>
  <si>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</si>
  <si>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</si>
  <si>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</si>
  <si>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</si>
  <si>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</si>
  <si>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</si>
  <si>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</si>
  <si>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</si>
  <si>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</si>
  <si>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</si>
  <si>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</si>
  <si>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</si>
  <si>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</si>
  <si>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</si>
  <si>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</si>
  <si>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</si>
  <si>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</si>
  <si>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</si>
  <si>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</si>
  <si>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</si>
  <si>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</si>
  <si>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</si>
  <si>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</si>
  <si>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</si>
  <si>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</si>
  <si>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</si>
  <si>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</si>
  <si>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</si>
  <si>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</si>
  <si>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</si>
  <si>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</si>
  <si>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</si>
  <si>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</si>
  <si>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</si>
  <si>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</si>
  <si>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</si>
  <si>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</si>
  <si>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</si>
  <si>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</si>
  <si>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</si>
  <si>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</si>
  <si>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</si>
  <si>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</si>
  <si>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</si>
  <si>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</si>
  <si>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</si>
  <si>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</si>
  <si>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</si>
  <si>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</si>
  <si>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</si>
  <si>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</si>
  <si>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</si>
  <si>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</si>
  <si>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</si>
  <si>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</si>
  <si>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</si>
  <si>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</si>
  <si>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</si>
  <si>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</si>
  <si>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</si>
  <si>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</si>
  <si>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</si>
  <si>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</si>
  <si>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</si>
  <si>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</si>
  <si>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</si>
  <si>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</si>
  <si>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</si>
  <si>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</si>
  <si>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</si>
  <si>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</si>
  <si>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</si>
  <si>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</si>
  <si>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</si>
  <si>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</si>
  <si>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</si>
  <si>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</si>
  <si>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</si>
  <si>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</si>
  <si>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</si>
  <si>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</si>
  <si>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</si>
  <si>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</si>
  <si>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</si>
  <si>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</si>
  <si>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</si>
  <si>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</si>
  <si>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</si>
  <si>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</si>
  <si>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</si>
  <si>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</si>
  <si>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</si>
  <si>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</si>
  <si>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</si>
  <si>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</si>
  <si>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</si>
  <si>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</si>
  <si>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</si>
  <si>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</si>
  <si>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</si>
  <si>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</si>
  <si>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</si>
  <si>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</si>
  <si>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</si>
  <si>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</si>
  <si>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</si>
  <si>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</si>
  <si>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</si>
  <si>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</si>
  <si>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</si>
  <si>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</si>
  <si>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</si>
  <si>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</si>
  <si>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</si>
  <si>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</si>
  <si>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</si>
  <si>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</si>
  <si>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</si>
  <si>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</si>
  <si>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</si>
  <si>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</si>
  <si>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</si>
  <si>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</si>
  <si>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</si>
  <si>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</si>
  <si>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</si>
  <si>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</si>
  <si>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</si>
  <si>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</si>
  <si>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</si>
  <si>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</si>
  <si>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</si>
  <si>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</si>
  <si>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</si>
  <si>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</si>
  <si>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</si>
  <si>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</si>
  <si>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</si>
  <si>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</si>
  <si>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</si>
  <si>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</si>
  <si>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</si>
  <si>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</si>
  <si>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</si>
  <si>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</si>
  <si>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</si>
  <si>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</si>
  <si>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</si>
  <si>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</si>
  <si>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</si>
  <si>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</si>
  <si>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</si>
  <si>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</si>
  <si>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</si>
  <si>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</si>
  <si>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</si>
  <si>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</si>
  <si>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</si>
  <si>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</si>
  <si>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</si>
  <si>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</si>
  <si>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</si>
  <si>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</si>
  <si>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</si>
  <si>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</si>
  <si>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</si>
  <si>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</si>
  <si>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</si>
  <si>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</si>
  <si>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</si>
  <si>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</si>
  <si>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</si>
  <si>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</si>
  <si>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</si>
  <si>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</si>
  <si>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</si>
  <si>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</si>
  <si>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</si>
  <si>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</si>
  <si>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</si>
  <si>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</si>
  <si>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</si>
  <si>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</si>
  <si>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</si>
  <si>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</si>
  <si>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</si>
  <si>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</si>
  <si>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</si>
  <si>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</si>
  <si>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</si>
  <si>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</si>
  <si>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</si>
  <si>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</si>
  <si>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</si>
  <si>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</si>
  <si>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</si>
  <si>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</si>
  <si>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</si>
  <si>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</si>
  <si>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</si>
  <si>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</si>
  <si>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</si>
  <si>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</si>
  <si>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</si>
  <si>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</si>
  <si>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</si>
  <si>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</si>
  <si>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</si>
  <si>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</si>
  <si>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</si>
  <si>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</si>
  <si>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</si>
  <si>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</si>
  <si>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</si>
  <si>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</si>
  <si>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</si>
  <si>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</si>
  <si>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</si>
  <si>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</si>
  <si>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</si>
  <si>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</si>
  <si>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</si>
  <si>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</si>
  <si>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</si>
  <si>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</si>
  <si>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</si>
  <si>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</si>
  <si>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</si>
  <si>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</si>
  <si>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</si>
  <si>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</si>
  <si>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</si>
  <si>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</si>
  <si>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</si>
  <si>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</si>
  <si>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</si>
  <si>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</si>
  <si>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</si>
  <si>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</si>
  <si>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</si>
  <si>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</si>
  <si>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</si>
  <si>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</si>
  <si>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</si>
  <si>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</si>
  <si>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</si>
  <si>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</si>
  <si>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</si>
  <si>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</si>
  <si>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</si>
  <si>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</si>
  <si>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</si>
  <si>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</si>
  <si>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</si>
  <si>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</si>
  <si>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</si>
  <si>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</si>
  <si>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</si>
  <si>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</si>
  <si>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</si>
  <si>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</si>
  <si>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</si>
  <si>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</si>
  <si>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</si>
  <si>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</si>
  <si>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</si>
  <si>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</si>
  <si>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</si>
  <si>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</si>
  <si>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</si>
  <si>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</si>
  <si>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</si>
  <si>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</si>
  <si>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</si>
  <si>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</si>
  <si>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</si>
  <si>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</si>
  <si>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</si>
  <si>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</si>
  <si>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</si>
  <si>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</si>
  <si>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</si>
  <si>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</si>
  <si>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</si>
  <si>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</si>
  <si>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</si>
  <si>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</si>
  <si>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</si>
  <si>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</si>
  <si>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</si>
  <si>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</si>
  <si>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</si>
  <si>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</si>
  <si>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</si>
  <si>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</si>
  <si>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</si>
  <si>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</si>
  <si>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</si>
  <si>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</si>
  <si>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</si>
  <si>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</si>
  <si>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</si>
  <si>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</si>
  <si>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</si>
  <si>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</si>
  <si>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</si>
  <si>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</si>
  <si>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</si>
  <si>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</si>
  <si>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</si>
  <si>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</si>
  <si>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</si>
  <si>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</si>
  <si>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</si>
  <si>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</si>
  <si>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</si>
  <si>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</si>
  <si>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</si>
  <si>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</si>
  <si>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</si>
  <si>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</si>
  <si>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</si>
  <si>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</si>
  <si>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</si>
  <si>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</si>
  <si>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</si>
  <si>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</si>
  <si>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</si>
  <si>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</si>
  <si>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</si>
  <si>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</si>
  <si>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</si>
  <si>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</si>
  <si>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</si>
  <si>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</si>
  <si>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</si>
  <si>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</si>
  <si>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</si>
  <si>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</si>
  <si>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</si>
  <si>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</si>
  <si>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</si>
  <si>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</si>
  <si>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</si>
  <si>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</si>
  <si>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</si>
  <si>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</si>
  <si>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</si>
  <si>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</si>
  <si>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</si>
  <si>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</si>
  <si>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</si>
  <si>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</si>
  <si>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</si>
  <si>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</si>
  <si>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</si>
  <si>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</si>
  <si>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</si>
  <si>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</si>
  <si>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</si>
  <si>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</si>
  <si>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</si>
  <si>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</si>
  <si>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</si>
  <si>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</si>
  <si>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</si>
  <si>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</si>
  <si>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</si>
  <si>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</si>
  <si>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</si>
  <si>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</si>
  <si>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</si>
  <si>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</si>
  <si>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</si>
  <si>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</si>
  <si>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</si>
  <si>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</si>
  <si>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</si>
  <si>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</si>
  <si>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</si>
  <si>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</si>
  <si>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</si>
  <si>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</si>
  <si>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</si>
  <si>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</si>
  <si>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</si>
  <si>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</si>
  <si>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</si>
  <si>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</si>
  <si>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</si>
  <si>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</si>
  <si>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</si>
  <si>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</si>
  <si>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</si>
  <si>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</si>
  <si>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</si>
  <si>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</si>
  <si>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</si>
  <si>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</si>
  <si>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</si>
  <si>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</si>
  <si>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</si>
  <si>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</si>
  <si>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</si>
  <si>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</si>
  <si>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</si>
  <si>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</si>
  <si>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</si>
  <si>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</si>
  <si>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</si>
  <si>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</si>
  <si>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</si>
  <si>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</si>
  <si>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</si>
  <si>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</si>
  <si>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</si>
  <si>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</si>
  <si>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</si>
  <si>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</si>
  <si>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</si>
  <si>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</si>
  <si>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</si>
  <si>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</si>
  <si>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</si>
  <si>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</si>
  <si>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</si>
  <si>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</si>
  <si>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</si>
  <si>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</si>
  <si>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</si>
  <si>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</si>
  <si>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</si>
  <si>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</si>
  <si>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</si>
  <si>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</si>
  <si>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</si>
  <si>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</si>
  <si>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</si>
  <si>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</si>
  <si>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</si>
  <si>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</si>
  <si>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</si>
  <si>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</si>
  <si>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</si>
  <si>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</si>
  <si>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</si>
  <si>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</si>
  <si>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</si>
  <si>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</si>
  <si>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</si>
  <si>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</si>
  <si>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</si>
  <si>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</si>
  <si>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</si>
  <si>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</si>
  <si>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</si>
  <si>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</si>
  <si>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</si>
  <si>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</si>
  <si>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</si>
  <si>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</si>
  <si>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</si>
  <si>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</si>
  <si>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</si>
  <si>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</si>
  <si>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</si>
  <si>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</si>
  <si>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</si>
  <si>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</si>
  <si>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</si>
  <si>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</si>
  <si>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</si>
  <si>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</si>
  <si>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</si>
  <si>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</si>
  <si>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</si>
  <si>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</si>
  <si>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</si>
  <si>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</si>
  <si>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</si>
  <si>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</si>
  <si>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</si>
  <si>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</si>
  <si>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</si>
  <si>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</si>
  <si>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</si>
  <si>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</si>
  <si>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</si>
  <si>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</si>
  <si>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</si>
  <si>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</si>
  <si>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</si>
  <si>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</si>
  <si>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</si>
  <si>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</si>
  <si>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</si>
  <si>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</si>
  <si>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</si>
  <si>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</si>
  <si>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</si>
  <si>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</si>
  <si>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</si>
  <si>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</si>
  <si>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</si>
  <si>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</si>
  <si>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</si>
  <si>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</si>
  <si>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</si>
  <si>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</si>
  <si>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</si>
  <si>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</si>
  <si>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</si>
  <si>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</si>
  <si>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</si>
  <si>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</si>
  <si>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</si>
  <si>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</si>
  <si>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</si>
  <si>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</si>
  <si>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</si>
  <si>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</si>
  <si>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</si>
  <si>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</si>
  <si>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</si>
  <si>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</si>
  <si>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</si>
  <si>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</si>
  <si>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</si>
  <si>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</si>
  <si>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</si>
  <si>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</si>
  <si>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</si>
  <si>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</si>
  <si>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</si>
  <si>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</si>
  <si>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</si>
  <si>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</si>
  <si>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</si>
  <si>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</si>
  <si>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</si>
  <si>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</si>
  <si>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</si>
  <si>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</si>
  <si>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</si>
  <si>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</si>
  <si>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</si>
  <si>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</si>
  <si>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</si>
  <si>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</si>
  <si>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</si>
  <si>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</si>
  <si>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</si>
  <si>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</si>
  <si>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</si>
  <si>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</si>
  <si>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</si>
  <si>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</si>
  <si>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</si>
  <si>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</si>
  <si>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</si>
  <si>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</si>
  <si>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</si>
  <si>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</si>
  <si>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</si>
  <si>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</si>
  <si>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</si>
  <si>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</si>
  <si>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</si>
  <si>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</si>
  <si>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</si>
  <si>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</si>
  <si>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</si>
  <si>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</si>
  <si>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</si>
  <si>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</si>
  <si>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</si>
  <si>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</si>
  <si>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</si>
  <si>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</si>
  <si>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</si>
  <si>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</si>
  <si>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</si>
  <si>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</si>
  <si>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</si>
  <si>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</si>
  <si>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</si>
  <si>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</si>
  <si>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</si>
  <si>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</si>
  <si>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</si>
  <si>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</si>
  <si>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</si>
  <si>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</si>
  <si>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</si>
  <si>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</si>
  <si>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</si>
  <si>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</si>
  <si>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</si>
  <si>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</si>
  <si>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</si>
  <si>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</si>
  <si>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</si>
  <si>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</si>
  <si>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</si>
  <si>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</si>
  <si>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</si>
  <si>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</si>
  <si>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</si>
  <si>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</si>
  <si>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</si>
  <si>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</si>
  <si>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</si>
  <si>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</si>
  <si>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</si>
  <si>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</si>
  <si>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</si>
  <si>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</si>
  <si>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</si>
  <si>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</si>
  <si>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</si>
  <si>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</si>
  <si>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</si>
  <si>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</si>
  <si>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</si>
  <si>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</si>
  <si>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</si>
  <si>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</si>
  <si>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</si>
  <si>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</si>
  <si>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</si>
  <si>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</si>
  <si>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</si>
  <si>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</si>
  <si>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</si>
  <si>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</si>
  <si>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</si>
  <si>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</si>
  <si>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</si>
  <si>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</si>
  <si>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</si>
  <si>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</si>
  <si>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</si>
  <si>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</si>
  <si>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</si>
  <si>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</si>
  <si>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</si>
  <si>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</si>
  <si>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</si>
  <si>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</si>
  <si>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</si>
  <si>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</si>
  <si>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</si>
  <si>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</si>
  <si>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</si>
  <si>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</si>
  <si>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</si>
  <si>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</si>
  <si>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</si>
  <si>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</si>
  <si>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</si>
  <si>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</si>
  <si>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</si>
  <si>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</si>
  <si>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</si>
  <si>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</si>
  <si>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</si>
  <si>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</si>
  <si>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</si>
  <si>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</si>
  <si>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</si>
  <si>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</si>
  <si>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</si>
  <si>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</si>
  <si>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</si>
  <si>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</si>
  <si>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</si>
  <si>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</si>
  <si>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</si>
  <si>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</si>
  <si>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</si>
  <si>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</si>
  <si>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</si>
  <si>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</si>
  <si>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</si>
  <si>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</si>
  <si>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</si>
  <si>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</si>
  <si>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</si>
  <si>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</si>
  <si>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</si>
  <si>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</si>
  <si>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</si>
  <si>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</si>
  <si>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</si>
  <si>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</si>
  <si>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</si>
  <si>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</si>
  <si>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</si>
  <si>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</si>
  <si>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</si>
  <si>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</si>
  <si>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</si>
  <si>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</si>
  <si>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</si>
  <si>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</si>
  <si>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</si>
  <si>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</si>
  <si>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</si>
  <si>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</si>
  <si>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</si>
  <si>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</si>
  <si>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</si>
  <si>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</si>
  <si>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</si>
  <si>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</si>
  <si>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</si>
  <si>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</si>
  <si>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</si>
  <si>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</si>
  <si>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</si>
  <si>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</si>
  <si>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</si>
  <si>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</si>
  <si>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</si>
  <si>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</si>
  <si>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</si>
  <si>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</si>
  <si>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</si>
  <si>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</si>
  <si>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</si>
  <si>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</si>
  <si>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</si>
  <si>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</si>
  <si>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</si>
  <si>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</si>
  <si>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</si>
  <si>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</si>
  <si>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</si>
  <si>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</si>
  <si>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</si>
  <si>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</si>
  <si>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</si>
  <si>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</si>
  <si>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</si>
  <si>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</si>
  <si>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</si>
  <si>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</si>
  <si>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</si>
  <si>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</si>
  <si>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</si>
  <si>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</si>
  <si>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</si>
  <si>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</si>
  <si>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</si>
  <si>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</si>
  <si>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</si>
  <si>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</si>
  <si>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</si>
  <si>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</si>
  <si>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</si>
  <si>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</si>
  <si>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</si>
  <si>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</si>
  <si>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</si>
  <si>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</si>
  <si>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</si>
  <si>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</si>
  <si>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</si>
  <si>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</si>
  <si>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</si>
  <si>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</si>
  <si>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</si>
  <si>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</si>
  <si>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</si>
  <si>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</si>
  <si>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</si>
  <si>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</si>
  <si>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</si>
  <si>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</si>
  <si>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</si>
  <si>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</si>
  <si>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</si>
  <si>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</si>
  <si>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</si>
  <si>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</si>
  <si>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</si>
  <si>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</si>
  <si>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</si>
  <si>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</si>
  <si>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</si>
  <si>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</si>
  <si>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</si>
  <si>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</si>
  <si>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</si>
  <si>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</si>
  <si>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</si>
  <si>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</si>
  <si>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</si>
  <si>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</si>
  <si>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</si>
  <si>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</si>
  <si>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</si>
  <si>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</si>
  <si>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</si>
  <si>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</si>
  <si>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</si>
  <si>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</si>
  <si>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</si>
  <si>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</si>
  <si>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</si>
  <si>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</si>
  <si>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</si>
  <si>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</si>
  <si>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</si>
  <si>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</si>
  <si>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</si>
  <si>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</si>
  <si>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</si>
  <si>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</si>
  <si>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</si>
  <si>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</si>
  <si>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</si>
  <si>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</si>
  <si>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</si>
  <si>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</si>
  <si>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</si>
  <si>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</si>
  <si>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</si>
  <si>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</si>
  <si>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</si>
  <si>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</si>
  <si>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</si>
  <si>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</si>
  <si>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</si>
  <si>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</si>
  <si>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</si>
  <si>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</si>
  <si>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</si>
  <si>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</si>
  <si>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</si>
  <si>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</si>
  <si>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</si>
  <si>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</si>
  <si>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</si>
  <si>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</si>
  <si>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</si>
  <si>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</si>
  <si>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</si>
  <si>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</si>
  <si>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</si>
  <si>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</si>
  <si>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</si>
  <si>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</si>
  <si>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</si>
  <si>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</si>
  <si>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</si>
  <si>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</si>
  <si>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</si>
  <si>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</si>
  <si>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</si>
  <si>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</si>
  <si>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</si>
  <si>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</si>
  <si>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</si>
  <si>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</si>
  <si>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</si>
  <si>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</si>
  <si>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</si>
  <si>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</si>
  <si>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</si>
  <si>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</si>
  <si>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</si>
  <si>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</si>
  <si>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</si>
  <si>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</si>
  <si>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</si>
  <si>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</si>
  <si>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</si>
  <si>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</si>
  <si>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</si>
  <si>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</si>
  <si>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</si>
  <si>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</si>
  <si>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</si>
  <si>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</si>
  <si>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</si>
  <si>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</si>
  <si>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</si>
  <si>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</si>
  <si>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</si>
  <si>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</si>
  <si>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</si>
  <si>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</si>
  <si>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</si>
  <si>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</si>
  <si>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</si>
  <si>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</si>
  <si>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</si>
  <si>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</si>
  <si>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</si>
  <si>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</si>
  <si>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</si>
  <si>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</si>
  <si>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</si>
  <si>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</si>
  <si>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</si>
  <si>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</si>
  <si>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</si>
  <si>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</si>
  <si>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</si>
  <si>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</si>
  <si>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</si>
  <si>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</si>
  <si>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</si>
  <si>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</si>
  <si>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</si>
  <si>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</si>
  <si>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</si>
  <si>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</si>
  <si>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</si>
  <si>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</si>
  <si>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</si>
  <si>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</si>
  <si>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</si>
  <si>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</si>
  <si>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</si>
  <si>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</si>
  <si>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</si>
  <si>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</si>
  <si>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</si>
  <si>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</si>
  <si>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</si>
  <si>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</si>
  <si>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</si>
  <si>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</si>
  <si>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</si>
  <si>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</si>
  <si>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</si>
  <si>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</si>
  <si>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</si>
  <si>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</si>
  <si>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</si>
  <si>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</si>
  <si>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</si>
  <si>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</si>
  <si>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</si>
  <si>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</si>
  <si>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</si>
  <si>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</si>
  <si>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</si>
  <si>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</si>
  <si>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</si>
  <si>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</si>
  <si>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</si>
  <si>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</si>
  <si>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</si>
  <si>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</si>
  <si>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</si>
  <si>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</si>
  <si>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</si>
  <si>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</si>
  <si>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</si>
  <si>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</si>
  <si>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</si>
  <si>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</si>
  <si>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</si>
  <si>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</si>
  <si>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</si>
  <si>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</si>
  <si>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</si>
  <si>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</si>
  <si>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</si>
  <si>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</si>
  <si>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</si>
  <si>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</si>
  <si>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</si>
  <si>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</si>
  <si>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</si>
  <si>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</si>
  <si>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</si>
  <si>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</si>
  <si>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</si>
  <si>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</si>
  <si>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</si>
  <si>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</si>
  <si>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</si>
  <si>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</si>
  <si>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</si>
  <si>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</si>
  <si>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</si>
  <si>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</si>
  <si>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</si>
  <si>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</si>
  <si>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</si>
  <si>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</si>
  <si>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</si>
  <si>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</si>
  <si>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</si>
  <si>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</si>
  <si>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</si>
  <si>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</si>
  <si>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</si>
  <si>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</si>
  <si>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</si>
  <si>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</si>
  <si>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</si>
  <si>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</si>
  <si>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</si>
  <si>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</si>
  <si>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</si>
  <si>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</si>
  <si>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</si>
  <si>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</si>
  <si>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</si>
  <si>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</si>
  <si>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</si>
  <si>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</si>
  <si>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</si>
  <si>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</si>
  <si>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</si>
  <si>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</si>
  <si>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</si>
  <si>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</si>
  <si>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</si>
  <si>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</si>
  <si>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</si>
  <si>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</si>
  <si>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</si>
  <si>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</si>
  <si>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</si>
  <si>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</si>
  <si>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</si>
  <si>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</si>
  <si>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</si>
  <si>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</si>
  <si>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</si>
  <si>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</si>
  <si>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</si>
  <si>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</si>
  <si>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</si>
  <si>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</si>
  <si>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</si>
  <si>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</si>
  <si>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</si>
  <si>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</si>
  <si>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</si>
  <si>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</si>
  <si>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</si>
  <si>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</si>
  <si>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</si>
  <si>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</si>
  <si>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</si>
  <si>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</si>
  <si>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</si>
  <si>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</si>
  <si>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</si>
  <si>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</si>
  <si>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</si>
  <si>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</si>
  <si>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</si>
  <si>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</si>
  <si>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</si>
  <si>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</si>
  <si>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</si>
  <si>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</si>
  <si>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</si>
  <si>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</si>
  <si>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</si>
  <si>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</si>
  <si>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</si>
  <si>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</si>
  <si>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</si>
  <si>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</si>
  <si>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</si>
  <si>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</si>
  <si>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</si>
  <si>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</si>
  <si>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</si>
  <si>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</si>
  <si>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</si>
  <si>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</si>
  <si>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</si>
  <si>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</si>
  <si>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</si>
  <si>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</si>
  <si>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</si>
  <si>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</si>
  <si>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</si>
  <si>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</si>
  <si>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</si>
  <si>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</si>
  <si>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</si>
  <si>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</si>
  <si>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</si>
  <si>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</si>
  <si>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</si>
  <si>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</si>
  <si>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</si>
  <si>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</si>
  <si>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</si>
  <si>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</si>
  <si>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</si>
  <si>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</si>
  <si>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</si>
  <si>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</si>
  <si>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</si>
  <si>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</si>
  <si>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</si>
  <si>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</si>
  <si>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</si>
  <si>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</si>
  <si>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</si>
  <si>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</si>
  <si>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</si>
  <si>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</si>
  <si>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</si>
  <si>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</si>
  <si>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</si>
  <si>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</si>
  <si>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</si>
  <si>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</si>
  <si>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</si>
  <si>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</si>
  <si>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</si>
  <si>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</si>
  <si>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</si>
  <si>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</si>
  <si>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</si>
  <si>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</si>
  <si>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</si>
  <si>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</si>
  <si>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</si>
  <si>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</si>
  <si>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</si>
  <si>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</si>
  <si>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</si>
  <si>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</si>
  <si>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</si>
  <si>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</si>
  <si>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</si>
  <si>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</si>
  <si>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</si>
  <si>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</si>
  <si>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</si>
  <si>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</si>
  <si>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</si>
  <si>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</si>
  <si>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</si>
  <si>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</si>
  <si>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</si>
  <si>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</si>
  <si>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</si>
  <si>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</si>
  <si>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</si>
  <si>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</si>
  <si>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</si>
  <si>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</si>
  <si>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</si>
  <si>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</si>
  <si>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</si>
  <si>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</si>
  <si>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</si>
  <si>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</si>
  <si>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</si>
  <si>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</si>
  <si>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</si>
  <si>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</si>
  <si>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</si>
  <si>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</si>
  <si>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</si>
  <si>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</si>
  <si>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</si>
  <si>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</si>
  <si>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</si>
  <si>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</si>
  <si>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</si>
  <si>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</si>
  <si>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</si>
  <si>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</si>
  <si>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</si>
  <si>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</si>
  <si>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</si>
  <si>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</si>
  <si>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</si>
  <si>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</si>
  <si>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</si>
  <si>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</si>
  <si>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</si>
  <si>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</si>
  <si>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</si>
  <si>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</si>
  <si>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</si>
  <si>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</si>
  <si>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</si>
  <si>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</si>
  <si>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</si>
  <si>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</si>
  <si>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</si>
  <si>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</si>
  <si>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</si>
  <si>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</si>
  <si>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</si>
  <si>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</si>
  <si>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</si>
  <si>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</si>
  <si>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</si>
  <si>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</si>
  <si>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</si>
  <si>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</si>
  <si>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</si>
  <si>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</si>
  <si>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</si>
  <si>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</si>
  <si>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</si>
  <si>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</si>
  <si>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</si>
  <si>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</si>
  <si>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</si>
  <si>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</si>
  <si>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</si>
  <si>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</si>
  <si>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</si>
  <si>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</si>
  <si>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</si>
  <si>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</si>
  <si>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</si>
  <si>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</si>
  <si>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</si>
  <si>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</si>
  <si>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</si>
  <si>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</si>
  <si>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</si>
  <si>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</si>
  <si>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</si>
  <si>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</si>
  <si>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</si>
  <si>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</si>
  <si>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</si>
  <si>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</si>
  <si>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</si>
  <si>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</si>
  <si>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</si>
  <si>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</si>
  <si>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</si>
  <si>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</si>
  <si>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</si>
  <si>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</si>
  <si>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</si>
  <si>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</si>
  <si>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</si>
  <si>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</si>
  <si>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</si>
  <si>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</si>
  <si>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</si>
  <si>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</si>
  <si>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</si>
  <si>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</si>
  <si>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</si>
  <si>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</si>
  <si>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</si>
  <si>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</si>
  <si>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</si>
  <si>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</si>
  <si>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</si>
  <si>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</si>
  <si>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</si>
  <si>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</si>
  <si>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</si>
  <si>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</si>
  <si>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</si>
  <si>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</si>
  <si>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</si>
  <si>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</si>
  <si>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</si>
  <si>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</si>
  <si>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</si>
  <si>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</si>
  <si>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</si>
  <si>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</si>
  <si>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</si>
  <si>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</si>
  <si>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</si>
  <si>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</si>
  <si>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</si>
  <si>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</si>
  <si>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</si>
  <si>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</si>
  <si>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</si>
  <si>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</si>
  <si>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</si>
  <si>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</si>
  <si>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</si>
  <si>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</si>
  <si>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</si>
  <si>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</si>
  <si>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</si>
  <si>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</si>
  <si>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</si>
  <si>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</si>
  <si>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</si>
  <si>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</si>
  <si>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</si>
  <si>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</si>
  <si>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</si>
  <si>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</si>
  <si>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</si>
  <si>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</si>
  <si>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</si>
  <si>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</si>
  <si>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</si>
  <si>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</si>
  <si>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</si>
  <si>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</si>
  <si>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</si>
  <si>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</si>
  <si>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</si>
  <si>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</si>
  <si>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</si>
  <si>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</si>
  <si>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</si>
  <si>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</si>
  <si>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</si>
  <si>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</si>
  <si>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</si>
  <si>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</si>
  <si>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</si>
  <si>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</si>
  <si>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</si>
  <si>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</si>
  <si>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</si>
  <si>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</si>
  <si>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</si>
  <si>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</si>
  <si>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</si>
  <si>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</si>
  <si>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</si>
  <si>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</si>
  <si>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</si>
  <si>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</si>
  <si>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</si>
  <si>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</si>
  <si>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</si>
  <si>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</si>
  <si>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</si>
  <si>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</si>
  <si>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</si>
  <si>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</si>
  <si>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</si>
  <si>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</si>
  <si>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</si>
  <si>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</si>
  <si>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</si>
  <si>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</si>
  <si>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</si>
  <si>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</si>
  <si>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</si>
  <si>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</si>
  <si>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</si>
  <si>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</si>
  <si>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</si>
  <si>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</si>
  <si>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</si>
  <si>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</si>
  <si>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</si>
  <si>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</si>
  <si>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</si>
  <si>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</si>
  <si>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</si>
  <si>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</si>
  <si>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</si>
  <si>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</si>
  <si>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</si>
  <si>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</si>
  <si>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</si>
  <si>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</si>
  <si>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</si>
  <si>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</si>
  <si>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</si>
  <si>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</si>
  <si>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</si>
  <si>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</si>
  <si>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</si>
  <si>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</si>
  <si>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</si>
  <si>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</si>
  <si>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</si>
  <si>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</si>
  <si>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</si>
  <si>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</si>
  <si>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</si>
  <si>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</si>
  <si>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</si>
  <si>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</si>
  <si>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</si>
  <si>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</si>
  <si>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</si>
  <si>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</si>
  <si>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</si>
  <si>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</si>
  <si>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</si>
  <si>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</si>
  <si>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</si>
  <si>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</si>
  <si>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</si>
  <si>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</si>
  <si>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</si>
  <si>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</si>
  <si>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</si>
  <si>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</si>
  <si>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</si>
  <si>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</si>
  <si>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</si>
  <si>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</si>
  <si>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</si>
  <si>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</si>
  <si>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</si>
  <si>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</si>
  <si>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</si>
  <si>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</si>
  <si>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</si>
  <si>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</si>
  <si>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</si>
  <si>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</si>
  <si>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</si>
  <si>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</si>
  <si>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</si>
  <si>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</si>
  <si>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</si>
  <si>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</si>
  <si>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</si>
  <si>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</si>
  <si>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</si>
  <si>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</si>
  <si>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</si>
  <si>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</si>
  <si>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</si>
  <si>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</si>
  <si>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</si>
  <si>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</si>
  <si>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</si>
  <si>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</si>
  <si>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</si>
  <si>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</si>
  <si>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</si>
  <si>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</si>
  <si>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</si>
  <si>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</si>
  <si>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</si>
  <si>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</si>
  <si>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</si>
  <si>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</si>
  <si>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</si>
  <si>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</si>
  <si>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</si>
  <si>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</si>
  <si>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</si>
  <si>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</si>
  <si>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</si>
  <si>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</si>
  <si>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</si>
  <si>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</si>
  <si>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</si>
  <si>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</si>
  <si>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</si>
  <si>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</si>
  <si>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</si>
  <si>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</si>
  <si>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</si>
  <si>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</si>
  <si>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</si>
  <si>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</si>
  <si>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</si>
  <si>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</si>
  <si>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</si>
  <si>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</si>
  <si>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</si>
  <si>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</si>
  <si>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</si>
  <si>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</si>
  <si>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</si>
  <si>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</si>
  <si>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</si>
  <si>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</si>
  <si>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</si>
  <si>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</si>
  <si>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</si>
  <si>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</si>
  <si>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</si>
  <si>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</si>
  <si>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</si>
  <si>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</si>
  <si>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</si>
  <si>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</si>
  <si>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</si>
  <si>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</si>
  <si>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</si>
  <si>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</si>
  <si>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</si>
  <si>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</si>
  <si>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</si>
  <si>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</si>
  <si>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</si>
  <si>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</si>
  <si>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</si>
  <si>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</si>
  <si>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</si>
  <si>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</si>
  <si>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</si>
  <si>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</si>
  <si>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</si>
  <si>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</si>
  <si>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</si>
  <si>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</si>
  <si>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</si>
  <si>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</si>
  <si>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</si>
  <si>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</si>
  <si>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</si>
  <si>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</si>
  <si>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</si>
  <si>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</si>
  <si>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</si>
  <si>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</si>
  <si>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</si>
  <si>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</si>
  <si>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</si>
  <si>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</si>
  <si>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</si>
  <si>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</si>
  <si>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</si>
  <si>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</si>
  <si>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</si>
  <si>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</si>
  <si>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</si>
  <si>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</si>
  <si>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</si>
  <si>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</si>
  <si>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</si>
  <si>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</si>
  <si>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</si>
  <si>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</si>
  <si>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</si>
  <si>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</si>
  <si>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</si>
  <si>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</si>
  <si>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</si>
  <si>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</si>
  <si>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</si>
  <si>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</si>
  <si>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</si>
  <si>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</si>
  <si>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</si>
  <si>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</si>
  <si>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</si>
  <si>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</si>
  <si>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</si>
  <si>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</si>
  <si>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</si>
  <si>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</si>
  <si>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</si>
  <si>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</si>
  <si>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</si>
  <si>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</si>
  <si>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</si>
  <si>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</si>
  <si>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</si>
  <si>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</si>
  <si>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</si>
  <si>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</si>
  <si>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</si>
  <si>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</si>
  <si>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</si>
  <si>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</si>
  <si>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</si>
  <si>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</si>
  <si>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</si>
  <si>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</si>
  <si>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</si>
  <si>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</si>
  <si>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</si>
  <si>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</si>
  <si>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</si>
  <si>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</si>
  <si>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</si>
  <si>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</si>
  <si>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</si>
  <si>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</si>
  <si>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</si>
  <si>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</si>
  <si>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</si>
  <si>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</si>
  <si>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</si>
  <si>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</si>
  <si>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</si>
  <si>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</si>
  <si>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</si>
  <si>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</si>
  <si>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</si>
  <si>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</si>
  <si>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</si>
  <si>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</si>
  <si>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</si>
  <si>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</si>
  <si>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</si>
  <si>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</si>
  <si>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</si>
  <si>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</si>
  <si>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</si>
  <si>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</si>
  <si>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</si>
  <si>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</si>
  <si>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</si>
  <si>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</si>
  <si>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</si>
  <si>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</si>
  <si>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</si>
  <si>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</si>
  <si>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</si>
  <si>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</si>
  <si>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</si>
  <si>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</si>
  <si>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</si>
  <si>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</si>
  <si>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</si>
  <si>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</si>
  <si>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</si>
  <si>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</si>
  <si>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</si>
  <si>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</si>
  <si>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</si>
  <si>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</si>
  <si>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</si>
  <si>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</si>
  <si>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</si>
  <si>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</si>
  <si>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</si>
  <si>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</si>
  <si>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</si>
  <si>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</si>
  <si>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</si>
  <si>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</si>
  <si>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</si>
  <si>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</si>
  <si>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</si>
  <si>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</si>
  <si>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</si>
  <si>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</si>
  <si>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</si>
  <si>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</si>
  <si>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</si>
  <si>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</si>
  <si>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</si>
  <si>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</si>
  <si>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</si>
  <si>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</si>
  <si>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</si>
  <si>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</si>
  <si>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</si>
  <si>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</si>
  <si>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</si>
  <si>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</si>
  <si>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</si>
  <si>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</si>
  <si>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</si>
  <si>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</si>
  <si>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</si>
  <si>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</si>
  <si>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</si>
  <si>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</si>
  <si>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</si>
  <si>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</si>
  <si>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</si>
  <si>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</si>
  <si>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</si>
  <si>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</si>
  <si>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</si>
  <si>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</si>
  <si>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</si>
  <si>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</si>
  <si>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</si>
  <si>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</si>
  <si>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</si>
  <si>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</si>
  <si>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</si>
  <si>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</si>
  <si>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</si>
  <si>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</si>
  <si>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</si>
  <si>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</si>
  <si>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</si>
  <si>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</si>
  <si>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</si>
  <si>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</si>
  <si>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</si>
  <si>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</si>
  <si>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</si>
  <si>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</si>
  <si>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</si>
  <si>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</si>
  <si>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</si>
  <si>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</si>
  <si>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</si>
  <si>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</si>
  <si>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</si>
  <si>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</si>
  <si>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</si>
  <si>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</si>
  <si>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</si>
  <si>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</si>
  <si>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</si>
  <si>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</si>
  <si>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</si>
  <si>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</si>
  <si>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</si>
  <si>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</si>
  <si>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</si>
  <si>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</si>
  <si>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</si>
  <si>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</si>
  <si>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</si>
  <si>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</si>
  <si>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</si>
  <si>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</si>
  <si>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</si>
  <si>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</si>
  <si>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</si>
  <si>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</si>
  <si>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</si>
  <si>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</si>
  <si>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</si>
  <si>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</si>
  <si>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</si>
  <si>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</si>
  <si>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</si>
  <si>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</si>
  <si>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</si>
  <si>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</si>
  <si>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</si>
  <si>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</si>
  <si>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</si>
  <si>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</si>
  <si>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</si>
  <si>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</si>
  <si>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</si>
  <si>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</si>
  <si>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</si>
  <si>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</si>
  <si>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</si>
  <si>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</si>
  <si>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</si>
  <si>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</si>
  <si>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</si>
  <si>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</si>
  <si>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</si>
  <si>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</si>
  <si>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</si>
  <si>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</si>
  <si>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</si>
  <si>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</si>
  <si>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</si>
  <si>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</si>
  <si>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</si>
  <si>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</si>
  <si>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</si>
  <si>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</si>
  <si>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</si>
  <si>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</si>
  <si>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</si>
  <si>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</si>
  <si>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</si>
  <si>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</si>
  <si>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</si>
  <si>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</si>
  <si>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</si>
  <si>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</si>
  <si>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</si>
  <si>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</si>
  <si>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</si>
  <si>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</si>
  <si>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</si>
  <si>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</si>
  <si>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</si>
  <si>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</si>
  <si>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</si>
  <si>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</si>
  <si>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</si>
  <si>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</si>
  <si>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</si>
  <si>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</si>
  <si>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</si>
  <si>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</si>
  <si>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</si>
  <si>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</si>
  <si>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</si>
  <si>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</si>
  <si>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</si>
  <si>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</si>
  <si>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</si>
  <si>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</si>
  <si>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</si>
  <si>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</si>
  <si>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</si>
  <si>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</si>
  <si>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</si>
  <si>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</si>
  <si>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</si>
  <si>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</si>
  <si>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</si>
  <si>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</si>
  <si>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</si>
  <si>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</si>
  <si>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</si>
  <si>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</si>
  <si>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</si>
  <si>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</si>
  <si>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</si>
  <si>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</si>
  <si>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</si>
  <si>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</si>
  <si>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</si>
  <si>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</si>
  <si>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</si>
  <si>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</si>
  <si>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</si>
  <si>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</si>
  <si>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</si>
  <si>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</si>
  <si>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</si>
  <si>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</si>
  <si>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</si>
  <si>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</si>
  <si>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</si>
  <si>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</si>
  <si>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</si>
  <si>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</si>
  <si>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</si>
  <si>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</si>
  <si>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</si>
  <si>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</si>
  <si>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</si>
  <si>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</si>
  <si>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</si>
  <si>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</si>
  <si>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</si>
  <si>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</si>
  <si>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</si>
  <si>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</si>
  <si>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</si>
  <si>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</si>
  <si>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</si>
  <si>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</si>
  <si>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</si>
  <si>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</si>
  <si>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</si>
  <si>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</si>
  <si>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</si>
  <si>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</si>
  <si>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</si>
  <si>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</si>
  <si>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</si>
  <si>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</si>
  <si>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</si>
  <si>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</si>
  <si>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</si>
  <si>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</si>
  <si>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</si>
  <si>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</si>
  <si>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</si>
  <si>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</si>
  <si>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</si>
  <si>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</si>
  <si>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</si>
  <si>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</si>
  <si>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</si>
  <si>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</si>
  <si>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</si>
  <si>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</si>
  <si>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</si>
  <si>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</si>
  <si>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</si>
  <si>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</si>
  <si>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</si>
  <si>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</si>
  <si>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</si>
  <si>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</si>
  <si>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</si>
  <si>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</si>
  <si>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</si>
  <si>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</si>
  <si>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</si>
  <si>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</si>
  <si>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</si>
  <si>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</si>
  <si>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</si>
  <si>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</si>
  <si>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</si>
  <si>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</si>
  <si>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</si>
  <si>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</si>
  <si>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</si>
  <si>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</si>
  <si>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</si>
  <si>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</si>
  <si>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</si>
  <si>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</si>
  <si>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</si>
  <si>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</si>
  <si>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</si>
  <si>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</si>
  <si>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</si>
  <si>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</si>
  <si>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</si>
  <si>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</si>
  <si>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</si>
  <si>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</si>
  <si>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</si>
  <si>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</si>
  <si>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</si>
  <si>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</si>
  <si>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</si>
  <si>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</si>
  <si>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</si>
  <si>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</si>
  <si>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</si>
  <si>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</si>
  <si>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</si>
  <si>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</si>
  <si>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</si>
  <si>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</si>
  <si>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</si>
  <si>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</si>
  <si>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</si>
  <si>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</si>
  <si>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</si>
  <si>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</si>
  <si>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</si>
  <si>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</si>
  <si>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</si>
  <si>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</si>
  <si>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</si>
  <si>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</si>
  <si>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</si>
  <si>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</si>
  <si>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</si>
  <si>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</si>
  <si>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</si>
  <si>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</si>
  <si>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</si>
  <si>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</si>
  <si>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</si>
  <si>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</si>
  <si>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</si>
  <si>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</si>
  <si>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</si>
  <si>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</si>
  <si>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</si>
  <si>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</si>
  <si>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</si>
  <si>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</si>
  <si>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</si>
  <si>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</si>
  <si>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</si>
  <si>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</si>
  <si>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</si>
  <si>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</si>
  <si>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</si>
  <si>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</si>
  <si>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</si>
  <si>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</si>
  <si>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</si>
  <si>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</si>
  <si>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</si>
  <si>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</si>
  <si>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</si>
  <si>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</si>
  <si>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</si>
  <si>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</si>
  <si>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</si>
  <si>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</si>
  <si>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</si>
  <si>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</si>
  <si>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</si>
  <si>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</si>
  <si>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</si>
  <si>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</si>
  <si>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</si>
  <si>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</si>
  <si>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</si>
  <si>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</si>
  <si>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</si>
  <si>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</si>
  <si>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</si>
  <si>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</si>
  <si>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</si>
  <si>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</si>
  <si>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</si>
  <si>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</si>
  <si>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</si>
  <si>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</si>
  <si>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</si>
  <si>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</si>
  <si>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</si>
  <si>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</si>
  <si>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</si>
  <si>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</si>
  <si>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</si>
  <si>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</si>
  <si>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</si>
  <si>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</si>
  <si>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</si>
  <si>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</si>
  <si>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</si>
  <si>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</si>
  <si>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</si>
  <si>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</si>
  <si>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</si>
  <si>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</si>
  <si>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</si>
  <si>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</si>
  <si>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</si>
  <si>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</si>
  <si>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</si>
  <si>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</si>
  <si>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</si>
  <si>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</si>
  <si>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</si>
  <si>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</si>
  <si>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</si>
  <si>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</si>
  <si>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</si>
  <si>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</si>
  <si>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</si>
  <si>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</si>
  <si>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</si>
  <si>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</si>
  <si>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</si>
  <si>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</si>
  <si>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</si>
  <si>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</si>
  <si>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</si>
  <si>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</si>
  <si>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</si>
  <si>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</si>
  <si>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</si>
  <si>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</si>
  <si>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</si>
  <si>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</si>
  <si>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</si>
  <si>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</si>
  <si>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</si>
  <si>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</si>
  <si>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</si>
  <si>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</si>
  <si>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</si>
  <si>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</si>
  <si>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</si>
  <si>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</si>
  <si>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</si>
  <si>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</si>
  <si>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</si>
  <si>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</si>
  <si>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</si>
  <si>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</si>
  <si>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</si>
  <si>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</si>
  <si>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</si>
  <si>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</si>
  <si>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</si>
  <si>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</si>
  <si>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</si>
  <si>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</si>
  <si>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</si>
  <si>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</si>
  <si>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</si>
  <si>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</si>
  <si>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</si>
  <si>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</si>
  <si>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</si>
  <si>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</si>
  <si>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</si>
  <si>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</si>
  <si>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</si>
  <si>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</si>
  <si>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</si>
  <si>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</si>
  <si>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</si>
  <si>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</si>
  <si>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</si>
  <si>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</si>
  <si>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</si>
  <si>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</si>
  <si>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</si>
  <si>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</si>
  <si>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</si>
  <si>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</si>
  <si>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</si>
  <si>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</si>
  <si>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</si>
  <si>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</si>
  <si>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</si>
  <si>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</si>
  <si>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</si>
  <si>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</si>
  <si>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</si>
  <si>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</si>
  <si>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</si>
  <si>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</si>
  <si>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</si>
  <si>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</si>
  <si>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</si>
  <si>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</si>
  <si>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</si>
  <si>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</si>
  <si>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</si>
  <si>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</si>
  <si>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</si>
  <si>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</si>
  <si>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</si>
  <si>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</si>
  <si>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</si>
  <si>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</si>
  <si>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</si>
  <si>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</si>
  <si>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</si>
  <si>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</si>
  <si>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</si>
  <si>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</si>
  <si>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</si>
  <si>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</si>
  <si>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</si>
  <si>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</si>
  <si>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</si>
  <si>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</si>
  <si>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</si>
  <si>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</si>
  <si>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</si>
  <si>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</si>
  <si>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</si>
  <si>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</si>
  <si>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</si>
  <si>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</si>
  <si>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</si>
  <si>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</si>
  <si>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</si>
  <si>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</si>
  <si>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</si>
  <si>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</si>
  <si>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</si>
  <si>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</si>
  <si>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</si>
  <si>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</si>
  <si>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</si>
  <si>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</si>
  <si>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</si>
  <si>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</si>
  <si>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</si>
  <si>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</si>
  <si>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</si>
  <si>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</si>
  <si>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</si>
  <si>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</si>
  <si>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</si>
  <si>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</si>
  <si>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</si>
  <si>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</si>
  <si>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</si>
  <si>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</si>
  <si>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</si>
  <si>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</si>
  <si>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</si>
  <si>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</si>
  <si>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</si>
  <si>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</si>
  <si>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</si>
  <si>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</si>
  <si>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</si>
  <si>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</si>
  <si>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</si>
  <si>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</si>
  <si>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</si>
  <si>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</si>
  <si>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</si>
  <si>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</si>
  <si>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</si>
  <si>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</si>
  <si>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</si>
  <si>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</si>
  <si>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</si>
  <si>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</si>
  <si>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</si>
  <si>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</si>
  <si>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</si>
  <si>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</si>
  <si>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</si>
  <si>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</si>
  <si>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</si>
  <si>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</si>
  <si>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</si>
  <si>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</si>
  <si>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</si>
  <si>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</si>
  <si>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</si>
  <si>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</si>
  <si>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</si>
  <si>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</si>
  <si>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</si>
  <si>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</si>
  <si>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</si>
  <si>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</si>
  <si>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</si>
  <si>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</si>
  <si>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</si>
  <si>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</si>
  <si>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</si>
  <si>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</si>
  <si>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</si>
  <si>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</si>
  <si>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</si>
  <si>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</si>
  <si>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</si>
  <si>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</si>
  <si>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</si>
  <si>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</si>
  <si>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</si>
  <si>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</si>
  <si>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</si>
  <si>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</si>
  <si>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</si>
  <si>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</si>
  <si>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</si>
  <si>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</si>
  <si>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</si>
  <si>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</si>
  <si>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</si>
  <si>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</si>
  <si>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</si>
  <si>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</si>
  <si>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</si>
  <si>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</si>
  <si>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</si>
  <si>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</si>
  <si>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</si>
  <si>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</si>
  <si>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</si>
  <si>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</si>
  <si>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</si>
  <si>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</si>
  <si>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</si>
  <si>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</si>
  <si>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</si>
  <si>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</si>
  <si>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</si>
  <si>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</si>
  <si>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</si>
  <si>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</si>
  <si>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</si>
  <si>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</si>
  <si>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</si>
  <si>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</si>
  <si>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</si>
  <si>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</si>
  <si>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</si>
  <si>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</si>
  <si>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</si>
  <si>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</si>
  <si>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</si>
  <si>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</si>
  <si>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</si>
  <si>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</si>
  <si>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</si>
  <si>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</si>
  <si>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</si>
  <si>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</si>
  <si>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</si>
  <si>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</si>
  <si>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</si>
  <si>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</si>
  <si>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</si>
  <si>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</si>
  <si>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</si>
  <si>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</si>
  <si>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</si>
  <si>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</si>
  <si>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</si>
  <si>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</si>
  <si>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</si>
  <si>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</si>
  <si>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</si>
  <si>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</si>
  <si>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</si>
  <si>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</si>
  <si>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</si>
  <si>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</si>
  <si>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</si>
  <si>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</si>
  <si>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</si>
  <si>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</si>
  <si>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</si>
  <si>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</si>
  <si>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</si>
  <si>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</si>
  <si>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</si>
  <si>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</si>
  <si>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</si>
  <si>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</si>
  <si>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</si>
  <si>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</si>
  <si>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</si>
  <si>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</si>
  <si>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</si>
  <si>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</si>
  <si>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</si>
  <si>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</si>
  <si>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</si>
  <si>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</si>
  <si>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</si>
  <si>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</si>
  <si>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</si>
  <si>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</si>
  <si>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</si>
  <si>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</si>
  <si>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</si>
  <si>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</si>
  <si>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</si>
  <si>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</si>
  <si>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</si>
  <si>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</si>
  <si>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</si>
  <si>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</si>
  <si>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</si>
  <si>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</si>
  <si>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</si>
  <si>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</si>
  <si>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</si>
  <si>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</si>
  <si>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</si>
  <si>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</si>
  <si>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</si>
  <si>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</si>
  <si>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</si>
  <si>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</si>
  <si>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</si>
  <si>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</si>
  <si>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</si>
  <si>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</si>
  <si>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</si>
  <si>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</si>
  <si>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</si>
  <si>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</si>
  <si>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</si>
  <si>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</si>
  <si>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</si>
  <si>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</si>
  <si>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</si>
  <si>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</si>
  <si>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</si>
  <si>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</si>
  <si>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</si>
  <si>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</si>
  <si>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</si>
  <si>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</si>
  <si>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</si>
  <si>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</si>
  <si>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</si>
  <si>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</si>
  <si>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</si>
  <si>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</si>
  <si>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</si>
  <si>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</si>
  <si>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</si>
  <si>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</si>
  <si>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</si>
  <si>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</si>
  <si>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</si>
  <si>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</si>
  <si>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</si>
  <si>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</si>
  <si>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</si>
  <si>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</si>
  <si>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</si>
  <si>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</si>
  <si>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</si>
  <si>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</si>
  <si>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</si>
  <si>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</si>
  <si>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</si>
  <si>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</si>
  <si>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</si>
  <si>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</si>
  <si>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</si>
  <si>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</si>
  <si>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</si>
  <si>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</si>
  <si>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</si>
  <si>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</si>
  <si>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</si>
  <si>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</si>
  <si>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</si>
  <si>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</si>
  <si>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</si>
  <si>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</si>
  <si>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</si>
  <si>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</si>
  <si>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</si>
  <si>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</si>
  <si>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</si>
  <si>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</si>
  <si>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</si>
  <si>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</si>
  <si>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</si>
  <si>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</si>
  <si>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</si>
  <si>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</si>
  <si>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</si>
  <si>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</si>
  <si>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</si>
  <si>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</si>
  <si>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</si>
  <si>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</si>
  <si>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</si>
  <si>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</si>
  <si>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</si>
  <si>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</si>
  <si>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</si>
  <si>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</si>
  <si>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</si>
  <si>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</si>
  <si>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</si>
  <si>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</si>
  <si>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</si>
  <si>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</si>
  <si>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</si>
  <si>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</si>
  <si>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</si>
  <si>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</si>
  <si>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</si>
  <si>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</si>
  <si>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</si>
  <si>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</si>
  <si>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</si>
  <si>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</si>
  <si>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</si>
  <si>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</si>
  <si>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</si>
  <si>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</si>
  <si>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</si>
  <si>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</si>
  <si>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</si>
  <si>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</si>
  <si>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</si>
  <si>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</si>
  <si>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</si>
  <si>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</si>
  <si>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</si>
  <si>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</si>
  <si>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</si>
  <si>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</si>
  <si>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</si>
  <si>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</si>
  <si>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</si>
  <si>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</si>
  <si>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</si>
  <si>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</si>
  <si>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</si>
  <si>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</si>
  <si>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</si>
  <si>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</si>
  <si>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</si>
  <si>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</si>
  <si>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</si>
  <si>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</si>
  <si>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</si>
  <si>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</si>
  <si>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</si>
  <si>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</si>
  <si>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</si>
  <si>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</si>
  <si>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</si>
  <si>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</si>
  <si>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</si>
  <si>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</si>
  <si>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</si>
  <si>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</si>
  <si>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</si>
  <si>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</si>
  <si>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</si>
  <si>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</si>
  <si>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</si>
  <si>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</si>
  <si>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</si>
  <si>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</si>
  <si>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</si>
  <si>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</si>
  <si>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</si>
  <si>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</si>
  <si>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</si>
  <si>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</si>
  <si>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</si>
  <si>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</si>
  <si>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</si>
  <si>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</si>
  <si>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</si>
  <si>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</si>
  <si>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</si>
  <si>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</si>
  <si>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</si>
  <si>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</si>
  <si>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</si>
  <si>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</si>
  <si>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</si>
  <si>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</si>
  <si>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</si>
  <si>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</si>
  <si>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</si>
  <si>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</si>
  <si>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</si>
  <si>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</si>
  <si>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</si>
  <si>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</si>
  <si>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</si>
  <si>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</si>
  <si>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</si>
  <si>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</si>
  <si>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</si>
  <si>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</si>
  <si>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</si>
  <si>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</si>
  <si>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</si>
  <si>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</si>
  <si>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</si>
  <si>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</si>
  <si>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</si>
  <si>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</si>
  <si>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</si>
  <si>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</si>
  <si>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</si>
  <si>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</si>
  <si>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</si>
  <si>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</si>
  <si>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</si>
  <si>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</si>
  <si>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</si>
  <si>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</si>
  <si>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</si>
  <si>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</si>
  <si>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</si>
  <si>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</si>
  <si>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</si>
  <si>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</si>
  <si>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</si>
  <si>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</si>
  <si>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</si>
  <si>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</si>
  <si>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</si>
  <si>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</si>
  <si>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</si>
  <si>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</si>
  <si>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</si>
  <si>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</si>
  <si>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</si>
  <si>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</si>
  <si>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</si>
  <si>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</si>
  <si>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</si>
  <si>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</si>
  <si>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</si>
  <si>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</si>
  <si>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</si>
  <si>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</si>
  <si>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</si>
  <si>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</si>
  <si>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</si>
  <si>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</si>
  <si>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</si>
  <si>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</si>
  <si>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</si>
  <si>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</si>
  <si>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</si>
  <si>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</si>
  <si>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</si>
  <si>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</si>
  <si>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</si>
  <si>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</si>
  <si>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</si>
  <si>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</si>
  <si>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</si>
  <si>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</si>
  <si>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</si>
  <si>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</si>
  <si>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</si>
  <si>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</si>
  <si>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</si>
  <si>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</si>
  <si>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</si>
  <si>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</si>
  <si>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</si>
  <si>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</si>
  <si>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</si>
  <si>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</si>
  <si>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</si>
  <si>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</si>
  <si>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</si>
  <si>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</si>
  <si>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</si>
  <si>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</si>
  <si>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</si>
  <si>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</si>
  <si>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</si>
  <si>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</si>
  <si>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</si>
  <si>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</si>
  <si>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</si>
  <si>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</si>
  <si>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</si>
  <si>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</si>
  <si>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</si>
  <si>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</si>
  <si>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</si>
  <si>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</si>
  <si>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</si>
  <si>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</si>
  <si>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</si>
  <si>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</si>
  <si>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</si>
  <si>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</si>
  <si>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</si>
  <si>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</si>
  <si>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</si>
  <si>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</si>
  <si>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</si>
  <si>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</si>
  <si>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</si>
  <si>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</si>
  <si>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</si>
  <si>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</si>
  <si>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</si>
  <si>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</si>
  <si>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</si>
  <si>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</si>
  <si>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</si>
  <si>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</si>
  <si>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</si>
  <si>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</si>
  <si>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</si>
  <si>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</si>
  <si>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</si>
  <si>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</si>
  <si>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</si>
  <si>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</si>
  <si>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</si>
  <si>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</si>
  <si>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</si>
  <si>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</si>
  <si>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</si>
  <si>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</si>
  <si>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</si>
  <si>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</si>
  <si>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</si>
  <si>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</si>
  <si>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</si>
  <si>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</si>
  <si>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</si>
  <si>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</si>
  <si>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</si>
  <si>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</si>
  <si>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</si>
  <si>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</si>
  <si>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</si>
  <si>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</si>
  <si>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</si>
  <si>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</si>
  <si>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</si>
  <si>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</si>
  <si>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</si>
  <si>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</si>
  <si>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</si>
  <si>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</si>
  <si>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</si>
  <si>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</si>
  <si>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</si>
  <si>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</si>
  <si>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</si>
  <si>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</si>
  <si>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</si>
  <si>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</si>
  <si>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</si>
  <si>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</si>
  <si>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</si>
  <si>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</si>
  <si>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</si>
  <si>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</si>
  <si>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</si>
  <si>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</si>
  <si>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</si>
  <si>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</si>
  <si>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</si>
  <si>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</si>
  <si>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</si>
  <si>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</si>
  <si>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</si>
  <si>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</si>
  <si>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</si>
  <si>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</si>
  <si>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</si>
  <si>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</si>
  <si>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</si>
  <si>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</si>
  <si>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</si>
  <si>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</si>
  <si>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</si>
  <si>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</si>
  <si>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</si>
  <si>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</si>
  <si>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</si>
  <si>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</si>
  <si>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</si>
  <si>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</si>
  <si>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</si>
  <si>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</si>
  <si>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</si>
  <si>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</si>
  <si>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</si>
  <si>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</si>
  <si>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</si>
  <si>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</si>
  <si>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</si>
  <si>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</si>
  <si>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</si>
  <si>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</si>
  <si>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</si>
  <si>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</si>
  <si>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</si>
  <si>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</si>
  <si>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</si>
  <si>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</si>
  <si>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</si>
  <si>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</si>
  <si>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</si>
  <si>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</si>
  <si>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</si>
  <si>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</si>
  <si>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</si>
  <si>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</si>
  <si>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</si>
  <si>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</si>
  <si>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</si>
  <si>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</si>
  <si>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</si>
  <si>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</si>
  <si>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</si>
  <si>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</si>
  <si>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</si>
  <si>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</si>
  <si>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</si>
  <si>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</si>
  <si>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</si>
  <si>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</si>
  <si>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</si>
  <si>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</si>
  <si>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</si>
  <si>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</si>
  <si>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</si>
  <si>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</si>
  <si>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</si>
  <si>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</si>
  <si>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</si>
  <si>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</si>
  <si>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</si>
  <si>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</si>
  <si>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</si>
  <si>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</si>
  <si>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</si>
  <si>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</si>
  <si>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</si>
  <si>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</si>
  <si>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</si>
  <si>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</si>
  <si>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</si>
  <si>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</si>
  <si>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</si>
  <si>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</si>
  <si>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</si>
  <si>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</si>
  <si>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</si>
  <si>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</si>
  <si>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</si>
  <si>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</si>
  <si>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</si>
  <si>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</si>
  <si>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</si>
  <si>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</si>
  <si>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</si>
  <si>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</si>
  <si>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</si>
  <si>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</si>
  <si>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</si>
  <si>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</si>
  <si>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</si>
  <si>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</si>
  <si>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</si>
  <si>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</si>
  <si>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</si>
  <si>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</si>
  <si>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</si>
  <si>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</si>
  <si>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</si>
  <si>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</si>
  <si>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</si>
  <si>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</si>
  <si>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</si>
  <si>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</si>
  <si>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</si>
  <si>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</si>
  <si>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</si>
  <si>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</si>
  <si>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</si>
  <si>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</si>
  <si>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</si>
  <si>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</si>
  <si>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</si>
  <si>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</si>
  <si>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</si>
  <si>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</si>
  <si>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</si>
  <si>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</si>
  <si>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</si>
  <si>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</si>
  <si>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</si>
  <si>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</si>
  <si>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</si>
  <si>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</si>
  <si>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</si>
  <si>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</si>
  <si>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</si>
  <si>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</si>
  <si>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</si>
  <si>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</si>
  <si>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</si>
  <si>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</si>
  <si>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</si>
  <si>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</si>
  <si>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</si>
  <si>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</si>
  <si>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</si>
  <si>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</si>
  <si>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</si>
  <si>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</si>
  <si>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</si>
  <si>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</si>
  <si>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</si>
  <si>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</si>
  <si>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</si>
  <si>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</si>
  <si>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</si>
  <si>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</si>
  <si>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</si>
  <si>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</si>
  <si>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</si>
  <si>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</si>
  <si>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</si>
  <si>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</si>
  <si>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</si>
  <si>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</si>
  <si>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</si>
  <si>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</si>
  <si>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</si>
  <si>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</si>
  <si>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</si>
  <si>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</si>
  <si>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</si>
  <si>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</si>
  <si>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</si>
  <si>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</si>
  <si>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</si>
  <si>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</si>
  <si>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</si>
  <si>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</si>
  <si>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</si>
  <si>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</si>
  <si>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</si>
  <si>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</si>
  <si>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</si>
  <si>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</si>
  <si>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</si>
  <si>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</si>
  <si>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</si>
  <si>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</si>
  <si>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</si>
  <si>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</si>
  <si>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</si>
  <si>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</si>
  <si>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</si>
  <si>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</si>
  <si>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</si>
  <si>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</si>
  <si>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</si>
  <si>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</si>
  <si>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</si>
  <si>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</si>
  <si>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</si>
  <si>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</si>
  <si>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</si>
  <si>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</si>
  <si>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</si>
  <si>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</si>
  <si>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</si>
  <si>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</si>
  <si>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</si>
  <si>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</si>
  <si>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</si>
  <si>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</si>
  <si>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</si>
  <si>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</si>
  <si>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</si>
  <si>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</si>
  <si>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</si>
  <si>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</si>
  <si>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</si>
  <si>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</si>
  <si>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</si>
  <si>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</si>
  <si>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</si>
  <si>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</si>
  <si>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</si>
  <si>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</si>
  <si>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</si>
  <si>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</si>
  <si>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</si>
  <si>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</si>
  <si>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</si>
  <si>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</si>
  <si>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</si>
  <si>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</si>
  <si>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</si>
  <si>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</si>
  <si>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</si>
  <si>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</si>
  <si>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</si>
  <si>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</si>
  <si>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</si>
  <si>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</si>
  <si>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</si>
  <si>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</si>
  <si>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</si>
  <si>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</si>
  <si>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</si>
  <si>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</si>
  <si>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</si>
  <si>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</si>
  <si>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</si>
  <si>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</si>
  <si>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</si>
  <si>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</si>
  <si>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</si>
  <si>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</si>
  <si>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</si>
  <si>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</si>
  <si>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</si>
  <si>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</si>
  <si>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</si>
  <si>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</si>
  <si>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</si>
  <si>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</si>
  <si>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</si>
  <si>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</si>
  <si>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</si>
  <si>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</si>
  <si>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</si>
  <si>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</si>
  <si>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</si>
  <si>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</si>
  <si>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</si>
  <si>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</si>
  <si>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</si>
  <si>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</si>
  <si>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</si>
  <si>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</si>
  <si>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</si>
  <si>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</si>
  <si>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</si>
  <si>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</si>
  <si>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</si>
  <si>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</si>
  <si>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</si>
  <si>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</si>
  <si>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</si>
  <si>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</si>
  <si>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</si>
  <si>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</si>
  <si>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</si>
  <si>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</si>
  <si>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</si>
  <si>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</si>
  <si>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</si>
  <si>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</si>
  <si>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</si>
  <si>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</si>
  <si>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</si>
  <si>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</si>
  <si>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</si>
  <si>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</si>
  <si>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</si>
  <si>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</si>
  <si>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</si>
  <si>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</si>
  <si>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</si>
  <si>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</si>
  <si>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</si>
  <si>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</si>
  <si>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</si>
  <si>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</si>
  <si>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</si>
  <si>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</si>
  <si>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</si>
  <si>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</si>
  <si>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</si>
  <si>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</si>
  <si>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</si>
  <si>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</si>
  <si>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</si>
  <si>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</si>
  <si>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</si>
  <si>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</si>
  <si>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</si>
  <si>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</si>
  <si>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</si>
  <si>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</si>
  <si>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</si>
  <si>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</si>
  <si>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</si>
  <si>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</si>
  <si>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</si>
  <si>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</si>
  <si>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</si>
  <si>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</si>
  <si>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</si>
  <si>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</si>
  <si>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</si>
  <si>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</si>
  <si>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</si>
  <si>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</si>
  <si>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</si>
  <si>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</si>
  <si>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</si>
  <si>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</si>
  <si>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</si>
  <si>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</si>
  <si>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</si>
  <si>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</si>
  <si>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</si>
  <si>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</si>
  <si>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</si>
  <si>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</si>
  <si>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</si>
  <si>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</si>
  <si>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</si>
  <si>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</si>
  <si>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</si>
  <si>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</si>
  <si>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</si>
  <si>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</si>
  <si>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</si>
  <si>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</si>
  <si>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</si>
  <si>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</si>
  <si>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</si>
  <si>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</si>
  <si>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</si>
  <si>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</si>
  <si>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</si>
  <si>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</si>
  <si>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</si>
  <si>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</si>
  <si>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</si>
  <si>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</si>
  <si>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</si>
  <si>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</si>
  <si>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</si>
  <si>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</si>
  <si>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</si>
  <si>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</si>
  <si>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</si>
  <si>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</si>
  <si>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</si>
  <si>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</si>
  <si>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</si>
  <si>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</si>
  <si>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</si>
  <si>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</si>
  <si>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</si>
  <si>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</si>
  <si>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</si>
  <si>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</si>
  <si>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</si>
  <si>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</si>
  <si>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</si>
  <si>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</si>
  <si>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</si>
  <si>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</si>
  <si>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</si>
  <si>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</si>
  <si>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</si>
  <si>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</si>
  <si>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</si>
  <si>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</si>
  <si>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</si>
  <si>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</si>
  <si>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</si>
  <si>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</si>
  <si>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</si>
  <si>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</si>
  <si>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</si>
  <si>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</si>
  <si>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</si>
  <si>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</si>
  <si>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</si>
  <si>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</si>
  <si>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</si>
  <si>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</si>
  <si>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</si>
  <si>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</si>
  <si>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</si>
  <si>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</si>
  <si>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</si>
  <si>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</si>
  <si>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</si>
  <si>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</si>
  <si>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</si>
  <si>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</si>
  <si>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</si>
  <si>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</si>
  <si>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</si>
  <si>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</si>
  <si>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</si>
  <si>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</si>
  <si>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</si>
  <si>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</si>
  <si>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</si>
  <si>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</si>
  <si>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</si>
  <si>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</si>
  <si>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</si>
  <si>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</si>
  <si>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</si>
  <si>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</si>
  <si>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</si>
  <si>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</si>
  <si>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</si>
  <si>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</si>
  <si>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</si>
  <si>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</si>
  <si>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</si>
  <si>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</si>
  <si>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</si>
  <si>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</si>
  <si>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</si>
  <si>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</si>
  <si>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</si>
  <si>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</si>
  <si>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</si>
  <si>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</si>
  <si>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</si>
  <si>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</si>
  <si>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</si>
  <si>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</si>
  <si>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</si>
  <si>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</si>
  <si>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</si>
  <si>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</si>
  <si>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</si>
  <si>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</si>
  <si>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</si>
  <si>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</si>
  <si>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</si>
  <si>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</si>
  <si>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</si>
  <si>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</si>
  <si>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</si>
  <si>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</si>
  <si>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</si>
  <si>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</si>
  <si>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</si>
  <si>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</si>
  <si>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</si>
  <si>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</si>
  <si>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</si>
  <si>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</si>
  <si>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</si>
  <si>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</si>
  <si>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</si>
  <si>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</si>
  <si>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</si>
  <si>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</si>
  <si>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</si>
  <si>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</si>
  <si>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</si>
  <si>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</si>
  <si>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</si>
  <si>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</si>
  <si>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</si>
  <si>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</si>
  <si>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</si>
  <si>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</si>
  <si>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</si>
  <si>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</si>
  <si>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</si>
  <si>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</si>
  <si>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</si>
  <si>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</si>
  <si>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</si>
  <si>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</si>
  <si>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</si>
  <si>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</si>
  <si>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</si>
  <si>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</si>
  <si>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</si>
  <si>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</si>
  <si>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</si>
  <si>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</si>
  <si>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</si>
  <si>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</si>
  <si>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</si>
  <si>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</si>
  <si>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</si>
  <si>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</si>
  <si>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</si>
  <si>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</si>
  <si>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</si>
  <si>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</si>
  <si>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</si>
  <si>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</si>
  <si>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</si>
  <si>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</si>
  <si>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</si>
  <si>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</si>
  <si>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</si>
  <si>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</si>
  <si>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</si>
  <si>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</si>
  <si>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</si>
  <si>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</si>
  <si>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</si>
  <si>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</si>
  <si>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</si>
  <si>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</si>
  <si>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</si>
  <si>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</si>
  <si>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</si>
  <si>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</si>
  <si>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</si>
  <si>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</si>
  <si>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</si>
  <si>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</si>
  <si>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</si>
  <si>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</si>
  <si>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</si>
  <si>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</si>
  <si>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</si>
  <si>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</si>
  <si>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</si>
  <si>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</si>
  <si>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</si>
  <si>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</si>
  <si>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</si>
  <si>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</si>
  <si>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</si>
  <si>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</si>
  <si>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</si>
  <si>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</si>
  <si>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</si>
  <si>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</si>
  <si>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</si>
  <si>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</si>
  <si>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</si>
  <si>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</si>
  <si>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</si>
  <si>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</si>
  <si>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</si>
  <si>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</si>
  <si>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</si>
  <si>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</si>
  <si>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</si>
  <si>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</si>
  <si>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</si>
  <si>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</si>
  <si>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</si>
  <si>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</si>
  <si>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</si>
  <si>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</si>
  <si>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</si>
  <si>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</si>
  <si>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</si>
  <si>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</si>
  <si>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</si>
  <si>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</si>
  <si>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</si>
  <si>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</si>
  <si>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</si>
  <si>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</si>
  <si>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</si>
  <si>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</si>
  <si>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</si>
  <si>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</si>
  <si>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</si>
  <si>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</si>
  <si>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</si>
  <si>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</si>
  <si>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</si>
  <si>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</si>
  <si>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</si>
  <si>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</si>
  <si>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</si>
  <si>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</si>
  <si>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</si>
  <si>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</si>
  <si>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</si>
  <si>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</si>
  <si>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</si>
  <si>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</si>
  <si>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</si>
  <si>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</si>
  <si>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</si>
  <si>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</si>
  <si>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</si>
  <si>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</si>
  <si>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</si>
  <si>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</si>
  <si>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</si>
  <si>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</si>
  <si>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</si>
  <si>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</si>
  <si>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</si>
  <si>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</si>
  <si>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</si>
  <si>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</si>
  <si>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</si>
  <si>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</si>
  <si>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</si>
  <si>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</si>
  <si>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</si>
  <si>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</si>
  <si>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</si>
  <si>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</si>
  <si>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</si>
  <si>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</si>
  <si>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</si>
  <si>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</si>
  <si>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</si>
  <si>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</si>
  <si>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</si>
  <si>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</si>
  <si>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</si>
  <si>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</si>
  <si>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</si>
  <si>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</si>
  <si>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</si>
  <si>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</si>
  <si>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</si>
  <si>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</si>
  <si>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</si>
  <si>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</si>
  <si>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</si>
  <si>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</si>
  <si>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</si>
  <si>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</si>
  <si>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</si>
  <si>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</si>
  <si>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</si>
  <si>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</si>
  <si>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</si>
  <si>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</si>
  <si>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</si>
  <si>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</si>
  <si>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</si>
  <si>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</si>
  <si>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</si>
  <si>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</si>
  <si>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</si>
  <si>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</si>
  <si>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</si>
  <si>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</si>
  <si>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</si>
  <si>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</si>
  <si>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</si>
  <si>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</si>
  <si>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</si>
  <si>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</si>
  <si>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</si>
  <si>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</si>
  <si>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</si>
  <si>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</si>
  <si>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</si>
  <si>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</si>
  <si>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</si>
  <si>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</si>
  <si>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</si>
  <si>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</si>
  <si>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</si>
  <si>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</si>
  <si>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</si>
  <si>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</si>
  <si>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</si>
  <si>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</si>
  <si>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</si>
  <si>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</si>
  <si>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</si>
  <si>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</si>
  <si>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</si>
  <si>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</si>
  <si>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</si>
  <si>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</si>
  <si>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</si>
  <si>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</si>
  <si>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</si>
  <si>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</si>
  <si>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</si>
  <si>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</si>
  <si>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</si>
  <si>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</si>
  <si>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</si>
  <si>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</si>
  <si>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</si>
  <si>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</si>
  <si>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</si>
  <si>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</si>
  <si>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</si>
  <si>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</si>
  <si>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</si>
  <si>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</si>
  <si>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</si>
  <si>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</si>
  <si>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</si>
  <si>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</si>
  <si>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</si>
  <si>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</si>
  <si>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</si>
  <si>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</si>
  <si>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</si>
  <si>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</si>
  <si>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</si>
  <si>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</si>
  <si>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</si>
  <si>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</si>
  <si>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</si>
  <si>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</si>
  <si>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</si>
  <si>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</si>
  <si>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</si>
  <si>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</si>
  <si>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</si>
  <si>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</si>
  <si>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</si>
  <si>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</si>
  <si>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</si>
  <si>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</si>
  <si>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</si>
  <si>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</si>
  <si>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</si>
  <si>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</si>
  <si>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</si>
  <si>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</si>
  <si>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</si>
  <si>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</si>
  <si>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</si>
  <si>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</si>
  <si>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</si>
  <si>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</si>
  <si>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</si>
  <si>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</si>
  <si>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</si>
  <si>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</si>
  <si>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</si>
  <si>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</si>
  <si>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</si>
  <si>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</si>
  <si>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</si>
  <si>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</si>
  <si>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</si>
  <si>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</si>
  <si>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</si>
  <si>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</si>
  <si>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</si>
  <si>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</si>
  <si>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</si>
  <si>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</si>
  <si>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</si>
  <si>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</si>
  <si>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</si>
  <si>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</si>
  <si>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</si>
  <si>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</si>
  <si>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</si>
  <si>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</si>
  <si>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</si>
  <si>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</si>
  <si>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</si>
  <si>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</si>
  <si>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</si>
  <si>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</si>
  <si>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</si>
  <si>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</si>
  <si>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</si>
  <si>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</si>
  <si>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</si>
  <si>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</si>
  <si>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</si>
  <si>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</si>
  <si>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</si>
  <si>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</si>
  <si>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</si>
  <si>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</si>
  <si>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</si>
  <si>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</si>
  <si>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</si>
  <si>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</si>
  <si>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</si>
  <si>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</si>
  <si>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</si>
  <si>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</si>
  <si>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</si>
  <si>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</si>
  <si>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</si>
  <si>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</si>
  <si>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</si>
  <si>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</si>
  <si>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</si>
  <si>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</si>
  <si>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</si>
  <si>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</si>
  <si>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</si>
  <si>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</si>
  <si>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</si>
  <si>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</si>
  <si>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</si>
  <si>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</si>
  <si>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</si>
  <si>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</si>
  <si>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</si>
  <si>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</si>
  <si>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</si>
  <si>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</si>
  <si>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</si>
  <si>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</si>
  <si>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</si>
  <si>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</si>
  <si>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</si>
  <si>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</si>
  <si>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</si>
  <si>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</si>
  <si>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</si>
  <si>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</si>
  <si>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</si>
  <si>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</si>
  <si>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</si>
  <si>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</si>
  <si>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</si>
  <si>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</si>
  <si>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</si>
  <si>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</si>
  <si>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</si>
  <si>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</si>
  <si>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</si>
  <si>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</si>
  <si>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</si>
  <si>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</si>
  <si>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</si>
  <si>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</si>
  <si>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</si>
  <si>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</si>
  <si>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</si>
  <si>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</si>
  <si>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</si>
  <si>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</si>
  <si>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</si>
  <si>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</si>
  <si>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</si>
  <si>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</si>
  <si>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</si>
  <si>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</si>
  <si>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</si>
  <si>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</si>
  <si>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</si>
  <si>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</si>
  <si>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</si>
  <si>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</si>
  <si>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</si>
  <si>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</si>
  <si>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</si>
  <si>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</si>
  <si>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</si>
  <si>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</si>
  <si>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</si>
  <si>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</si>
  <si>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</si>
  <si>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</si>
  <si>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</si>
  <si>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</si>
  <si>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</si>
  <si>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</si>
  <si>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</si>
  <si>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</si>
  <si>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</si>
  <si>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</si>
  <si>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</si>
  <si>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</si>
  <si>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</si>
  <si>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</si>
  <si>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</si>
  <si>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</si>
  <si>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</si>
  <si>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</si>
  <si>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</si>
  <si>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</si>
  <si>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</si>
  <si>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</si>
  <si>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</si>
  <si>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</si>
  <si>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</si>
  <si>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</si>
  <si>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</si>
  <si>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</si>
  <si>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</si>
  <si>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</si>
  <si>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</si>
  <si>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</si>
  <si>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</si>
  <si>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</si>
  <si>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</si>
  <si>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</si>
  <si>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</si>
  <si>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</si>
  <si>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</si>
  <si>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</si>
  <si>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</si>
  <si>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</si>
  <si>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</si>
  <si>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</si>
  <si>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</si>
  <si>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</si>
  <si>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</si>
  <si>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</si>
  <si>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</si>
  <si>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</si>
  <si>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</si>
  <si>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</si>
  <si>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</si>
  <si>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</si>
  <si>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</si>
  <si>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</si>
  <si>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</si>
  <si>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</si>
  <si>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</si>
  <si>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</si>
  <si>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</si>
  <si>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</si>
  <si>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</si>
  <si>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</si>
  <si>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</si>
  <si>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</si>
  <si>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</si>
  <si>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</si>
  <si>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</si>
  <si>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</si>
  <si>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</si>
  <si>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</si>
  <si>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</si>
  <si>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</si>
  <si>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</si>
  <si>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</si>
  <si>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</si>
  <si>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</si>
  <si>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</si>
  <si>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</si>
  <si>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</si>
  <si>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</si>
  <si>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</si>
  <si>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</si>
  <si>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</si>
  <si>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</si>
  <si>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</si>
  <si>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</si>
  <si>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</si>
  <si>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</si>
  <si>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</si>
  <si>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</si>
  <si>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</si>
  <si>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</si>
  <si>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</si>
  <si>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</si>
  <si>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</si>
  <si>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</si>
  <si>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</si>
  <si>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</si>
  <si>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</si>
  <si>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</si>
  <si>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</si>
  <si>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</si>
  <si>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</si>
  <si>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</si>
  <si>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</si>
  <si>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</si>
  <si>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</si>
  <si>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</si>
  <si>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</si>
  <si>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</si>
  <si>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</si>
  <si>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</si>
  <si>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</si>
  <si>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</si>
  <si>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</si>
  <si>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</si>
  <si>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</si>
  <si>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</si>
  <si>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</si>
  <si>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</si>
  <si>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</si>
  <si>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</si>
  <si>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</si>
  <si>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</si>
  <si>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</si>
  <si>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</si>
  <si>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</si>
  <si>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</si>
  <si>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</si>
  <si>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</si>
  <si>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</si>
  <si>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</si>
  <si>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</si>
  <si>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</si>
  <si>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</si>
  <si>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</si>
  <si>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</si>
  <si>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</si>
  <si>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</si>
  <si>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</si>
  <si>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</si>
  <si>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</si>
  <si>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</si>
  <si>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</si>
  <si>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</si>
  <si>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</si>
  <si>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</si>
  <si>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</si>
  <si>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</si>
  <si>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</si>
  <si>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</si>
  <si>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</si>
  <si>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</si>
  <si>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</si>
  <si>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</si>
  <si>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</si>
  <si>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</si>
  <si>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</si>
  <si>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</si>
  <si>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</si>
  <si>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</si>
  <si>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</si>
  <si>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</si>
  <si>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</si>
  <si>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</si>
  <si>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</si>
  <si>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</si>
  <si>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</si>
  <si>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</si>
  <si>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</si>
  <si>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</si>
  <si>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</si>
  <si>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</si>
  <si>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</si>
  <si>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</si>
  <si>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</si>
  <si>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</si>
  <si>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</si>
  <si>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</si>
  <si>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</si>
  <si>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</si>
  <si>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</si>
  <si>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</si>
  <si>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</si>
  <si>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</si>
  <si>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</si>
  <si>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</si>
  <si>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</si>
  <si>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</si>
  <si>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</si>
  <si>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</si>
  <si>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</si>
  <si>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</si>
  <si>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</si>
  <si>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</si>
  <si>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</si>
  <si>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</si>
  <si>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</si>
  <si>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</si>
  <si>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</si>
  <si>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</si>
  <si>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</si>
  <si>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</si>
  <si>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</si>
  <si>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</si>
  <si>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</si>
  <si>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</si>
  <si>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</si>
  <si>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</si>
  <si>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</si>
  <si>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</si>
  <si>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</si>
  <si>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</si>
  <si>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</si>
  <si>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</si>
  <si>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</si>
  <si>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</si>
  <si>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</si>
  <si>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</si>
  <si>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</si>
  <si>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</si>
  <si>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</si>
  <si>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</si>
  <si>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</si>
  <si>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</si>
  <si>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</si>
  <si>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</si>
  <si>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</si>
  <si>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</si>
  <si>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</si>
  <si>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</si>
  <si>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</si>
  <si>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</si>
  <si>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</si>
  <si>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</si>
  <si>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</si>
  <si>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</si>
  <si>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</si>
  <si>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</si>
  <si>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</si>
  <si>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</si>
  <si>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</si>
  <si>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</si>
  <si>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</si>
  <si>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</si>
  <si>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</si>
  <si>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</si>
  <si>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</si>
  <si>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</si>
  <si>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</si>
  <si>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</si>
  <si>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</si>
  <si>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</si>
  <si>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</si>
  <si>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</si>
  <si>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</si>
  <si>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</si>
  <si>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</si>
  <si>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</si>
  <si>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</si>
  <si>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</si>
  <si>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</si>
  <si>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</si>
  <si>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</si>
  <si>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</si>
  <si>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</si>
  <si>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</si>
  <si>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</si>
  <si>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</si>
  <si>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</si>
  <si>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</si>
  <si>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</si>
  <si>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</si>
  <si>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</si>
  <si>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</si>
  <si>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</si>
  <si>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</si>
  <si>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</si>
  <si>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</si>
  <si>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</si>
  <si>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</si>
  <si>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</si>
  <si>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</si>
  <si>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</si>
  <si>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</si>
  <si>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</si>
  <si>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</si>
  <si>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</si>
  <si>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</si>
  <si>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</si>
  <si>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</si>
  <si>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</si>
  <si>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</si>
  <si>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</si>
  <si>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</si>
  <si>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</si>
  <si>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</si>
  <si>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</si>
  <si>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</si>
  <si>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</si>
  <si>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</si>
  <si>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</si>
  <si>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</si>
  <si>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</si>
  <si>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</si>
  <si>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</si>
  <si>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</si>
  <si>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</si>
  <si>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</si>
  <si>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</si>
  <si>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</si>
  <si>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</si>
  <si>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</si>
  <si>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</si>
  <si>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</si>
  <si>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</si>
  <si>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</si>
  <si>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</si>
  <si>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</si>
  <si>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</si>
  <si>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</si>
  <si>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</si>
  <si>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</si>
  <si>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</si>
  <si>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</si>
  <si>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</si>
  <si>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</si>
  <si>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</si>
  <si>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</si>
  <si>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</si>
  <si>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</si>
  <si>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</si>
  <si>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</si>
  <si>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</si>
  <si>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</si>
  <si>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</si>
  <si>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</si>
  <si>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</si>
  <si>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</si>
  <si>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</si>
  <si>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</si>
  <si>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</si>
  <si>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</si>
  <si>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</si>
  <si>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</si>
  <si>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</si>
  <si>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</si>
  <si>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</si>
  <si>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</si>
  <si>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</si>
  <si>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</si>
  <si>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</si>
  <si>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</si>
  <si>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</si>
  <si>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</si>
  <si>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</si>
  <si>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</si>
  <si>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</si>
  <si>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</si>
  <si>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</si>
  <si>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</si>
  <si>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</si>
  <si>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</si>
  <si>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</si>
  <si>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</si>
  <si>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</si>
  <si>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</si>
  <si>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</si>
  <si>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</si>
  <si>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</si>
  <si>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</si>
  <si>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</si>
  <si>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</si>
  <si>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</si>
  <si>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</si>
  <si>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</si>
  <si>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</si>
  <si>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</si>
  <si>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</si>
  <si>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</si>
  <si>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</si>
  <si>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</si>
  <si>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</si>
  <si>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</si>
  <si>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</si>
  <si>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</si>
  <si>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</si>
  <si>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</si>
  <si>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</si>
  <si>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</si>
  <si>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</si>
  <si>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</si>
  <si>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</si>
  <si>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</si>
  <si>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</si>
  <si>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</si>
  <si>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</si>
  <si>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</si>
  <si>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</si>
  <si>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</si>
  <si>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</si>
  <si>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</si>
  <si>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</si>
  <si>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</si>
  <si>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</si>
  <si>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</si>
  <si>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</si>
  <si>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</si>
  <si>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</si>
  <si>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</si>
  <si>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</si>
  <si>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</si>
  <si>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</si>
  <si>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</si>
  <si>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</si>
  <si>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</si>
  <si>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</si>
  <si>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</si>
  <si>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</si>
  <si>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</si>
  <si>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</si>
  <si>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</si>
  <si>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</si>
  <si>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</si>
  <si>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</si>
  <si>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</si>
  <si>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</si>
  <si>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</si>
  <si>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</si>
  <si>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</si>
  <si>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</si>
  <si>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</si>
  <si>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</si>
  <si>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</si>
  <si>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</si>
  <si>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</si>
  <si>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</si>
  <si>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</si>
  <si>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</si>
  <si>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</si>
  <si>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</si>
  <si>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</si>
  <si>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</si>
  <si>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</si>
  <si>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</si>
  <si>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</si>
  <si>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</si>
  <si>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</si>
  <si>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</si>
  <si>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</si>
  <si>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</si>
  <si>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</si>
  <si>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</si>
  <si>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</si>
  <si>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</si>
  <si>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</si>
  <si>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</si>
  <si>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</si>
  <si>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</si>
  <si>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</si>
  <si>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</si>
  <si>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</si>
  <si>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</si>
  <si>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</si>
  <si>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</si>
  <si>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</si>
  <si>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</si>
  <si>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</si>
  <si>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</si>
  <si>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</si>
  <si>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</si>
  <si>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</si>
  <si>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</si>
  <si>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</si>
  <si>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</si>
  <si>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</si>
  <si>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</si>
  <si>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</si>
  <si>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</si>
  <si>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</si>
  <si>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</si>
  <si>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</si>
  <si>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</si>
  <si>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</si>
  <si>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</si>
  <si>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</si>
  <si>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</si>
  <si>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</si>
  <si>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</si>
  <si>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</si>
  <si>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</si>
  <si>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</si>
  <si>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</si>
  <si>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</si>
  <si>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</si>
  <si>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</si>
  <si>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</si>
  <si>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</si>
  <si>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</si>
  <si>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</si>
  <si>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</si>
  <si>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</si>
  <si>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</si>
  <si>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</si>
  <si>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</si>
  <si>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</si>
  <si>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</si>
  <si>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</si>
  <si>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</si>
  <si>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</si>
  <si>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</si>
  <si>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</si>
  <si>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</si>
  <si>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</si>
  <si>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</si>
  <si>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</si>
  <si>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</si>
  <si>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</si>
  <si>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</si>
  <si>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</si>
  <si>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</si>
  <si>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</si>
  <si>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</si>
  <si>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</si>
  <si>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</si>
  <si>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</si>
  <si>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</si>
  <si>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</si>
  <si>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</si>
  <si>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</si>
  <si>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</si>
  <si>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</si>
  <si>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</si>
  <si>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</si>
  <si>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</si>
  <si>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</si>
  <si>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</si>
  <si>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</si>
  <si>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</si>
  <si>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</si>
  <si>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</si>
  <si>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</si>
  <si>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</si>
  <si>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</si>
  <si>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</si>
  <si>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</si>
  <si>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</si>
  <si>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</si>
  <si>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</si>
  <si>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</si>
  <si>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</si>
  <si>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</si>
  <si>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</si>
  <si>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</si>
  <si>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</si>
  <si>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</si>
  <si>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</si>
  <si>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</si>
  <si>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</si>
  <si>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</si>
  <si>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</si>
  <si>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</si>
  <si>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</si>
  <si>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</si>
  <si>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</si>
  <si>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</si>
  <si>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</si>
  <si>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</si>
  <si>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</si>
  <si>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</si>
  <si>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</si>
  <si>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</si>
  <si>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</si>
  <si>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</si>
  <si>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</si>
  <si>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</si>
  <si>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</si>
  <si>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</si>
  <si>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</si>
  <si>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</si>
  <si>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</si>
  <si>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</si>
  <si>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</si>
  <si>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</si>
  <si>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</si>
  <si>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</si>
  <si>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</si>
  <si>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</si>
  <si>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</si>
  <si>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</si>
  <si>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</si>
  <si>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</si>
  <si>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</si>
  <si>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</si>
  <si>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</si>
  <si>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</si>
  <si>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</si>
  <si>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</si>
  <si>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</si>
  <si>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</si>
  <si>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</si>
  <si>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</si>
  <si>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</si>
  <si>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</si>
  <si>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</si>
  <si>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</si>
  <si>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</si>
  <si>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</si>
  <si>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</si>
  <si>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</si>
  <si>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</si>
  <si>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</si>
  <si>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</si>
  <si>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</si>
  <si>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</si>
  <si>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</si>
  <si>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</si>
  <si>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</si>
  <si>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</si>
  <si>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</si>
  <si>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</si>
  <si>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</si>
  <si>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</si>
  <si>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</si>
  <si>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</si>
  <si>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</si>
  <si>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</si>
  <si>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</si>
  <si>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</si>
  <si>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</si>
  <si>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</si>
  <si>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</si>
  <si>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</si>
  <si>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</si>
  <si>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</si>
  <si>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</si>
  <si>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</si>
  <si>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</si>
  <si>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</si>
  <si>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</si>
  <si>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</si>
  <si>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</si>
  <si>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</si>
  <si>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</si>
  <si>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</si>
  <si>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</si>
  <si>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</si>
  <si>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</si>
  <si>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</si>
  <si>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</si>
  <si>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</si>
  <si>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</si>
  <si>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</si>
  <si>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</si>
  <si>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</si>
  <si>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</si>
  <si>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</si>
  <si>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</si>
  <si>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</si>
  <si>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</si>
  <si>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</si>
  <si>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</si>
  <si>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</si>
  <si>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</si>
  <si>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</si>
  <si>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</si>
  <si>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</si>
  <si>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</si>
  <si>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</si>
  <si>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</si>
  <si>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</si>
  <si>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</si>
  <si>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</si>
  <si>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</si>
  <si>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</si>
  <si>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</si>
  <si>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</si>
  <si>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</si>
  <si>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</si>
  <si>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</si>
  <si>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</si>
  <si>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</si>
  <si>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</si>
  <si>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</si>
  <si>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</si>
  <si>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</si>
  <si>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</si>
  <si>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</si>
  <si>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</si>
  <si>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</si>
  <si>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</si>
  <si>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</si>
  <si>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</si>
  <si>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</si>
  <si>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</si>
  <si>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</si>
  <si>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</si>
  <si>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</si>
  <si>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</si>
  <si>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</si>
  <si>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</si>
  <si>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</si>
  <si>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</si>
  <si>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</si>
  <si>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</si>
  <si>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</si>
  <si>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</si>
  <si>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</si>
  <si>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</si>
  <si>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</si>
  <si>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</si>
  <si>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</si>
  <si>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</si>
  <si>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</si>
  <si>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</si>
  <si>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</si>
  <si>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</si>
  <si>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</si>
  <si>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</si>
  <si>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</si>
  <si>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</si>
  <si>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</si>
  <si>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</si>
  <si>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</si>
  <si>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</si>
  <si>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</si>
  <si>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</si>
  <si>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</si>
  <si>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</si>
  <si>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</si>
  <si>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</si>
  <si>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</si>
  <si>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</si>
  <si>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</si>
  <si>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</si>
  <si>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</si>
  <si>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</si>
  <si>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</si>
  <si>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</si>
  <si>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</si>
  <si>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</si>
  <si>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</si>
  <si>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</si>
  <si>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</si>
  <si>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</si>
  <si>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</si>
  <si>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</si>
  <si>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</si>
  <si>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</si>
  <si>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</si>
  <si>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</si>
  <si>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</si>
  <si>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</si>
  <si>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</si>
  <si>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</si>
  <si>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</si>
  <si>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</si>
  <si>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</si>
  <si>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</si>
  <si>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</si>
  <si>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</si>
  <si>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</si>
  <si>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</si>
  <si>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</si>
  <si>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</si>
  <si>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</si>
  <si>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</si>
  <si>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</si>
  <si>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</si>
  <si>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</si>
  <si>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</si>
  <si>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</si>
  <si>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</si>
  <si>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</si>
  <si>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</si>
  <si>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</si>
  <si>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</si>
  <si>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</si>
  <si>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</si>
  <si>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</si>
  <si>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</si>
  <si>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</si>
  <si>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</si>
  <si>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</si>
  <si>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</si>
  <si>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</si>
  <si>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</si>
  <si>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</si>
  <si>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</si>
  <si>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</si>
  <si>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</si>
  <si>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</si>
  <si>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</si>
  <si>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</si>
  <si>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</si>
  <si>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</si>
  <si>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</si>
  <si>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</si>
  <si>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</si>
  <si>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</si>
  <si>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</si>
  <si>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</si>
  <si>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</si>
  <si>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</si>
  <si>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</si>
  <si>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</si>
  <si>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</si>
  <si>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</si>
  <si>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</si>
  <si>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</si>
  <si>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</si>
  <si>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</si>
  <si>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</si>
  <si>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</si>
  <si>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</si>
  <si>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</si>
  <si>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</si>
  <si>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</si>
  <si>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</si>
  <si>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</si>
  <si>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</si>
  <si>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</si>
  <si>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</si>
  <si>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</si>
  <si>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</si>
  <si>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</si>
  <si>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</si>
  <si>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</si>
  <si>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</si>
  <si>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</si>
  <si>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</si>
  <si>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</si>
  <si>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</si>
  <si>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</si>
  <si>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</si>
  <si>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</si>
  <si>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</si>
  <si>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</si>
  <si>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</si>
  <si>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</si>
  <si>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</si>
  <si>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</si>
  <si>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</si>
  <si>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</si>
  <si>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</si>
  <si>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</si>
  <si>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</si>
  <si>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</si>
  <si>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</si>
  <si>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</si>
  <si>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</si>
  <si>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</si>
  <si>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</si>
  <si>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</si>
  <si>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</si>
  <si>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</si>
  <si>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</si>
  <si>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</si>
  <si>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</si>
  <si>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</si>
  <si>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</si>
  <si>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</si>
  <si>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</si>
  <si>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</si>
  <si>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</si>
  <si>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</si>
  <si>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</si>
  <si>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</si>
  <si>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</si>
  <si>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</si>
  <si>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</si>
  <si>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</si>
  <si>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</si>
  <si>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</si>
  <si>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</si>
  <si>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</si>
  <si>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</si>
  <si>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</si>
  <si>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</si>
  <si>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</si>
  <si>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</si>
  <si>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</si>
  <si>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</si>
  <si>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</si>
  <si>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</si>
  <si>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</si>
  <si>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</si>
  <si>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</si>
  <si>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</si>
  <si>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</si>
  <si>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</si>
  <si>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</si>
  <si>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</si>
  <si>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</si>
  <si>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</si>
  <si>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</si>
  <si>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</si>
  <si>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</si>
  <si>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</si>
  <si>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</si>
  <si>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</si>
  <si>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</si>
  <si>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</si>
  <si>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</si>
  <si>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</si>
  <si>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</si>
  <si>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</si>
  <si>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</si>
  <si>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</si>
  <si>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</si>
  <si>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</si>
  <si>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</si>
  <si>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</si>
  <si>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</si>
  <si>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</si>
  <si>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</si>
  <si>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</si>
  <si>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</si>
  <si>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</si>
  <si>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</si>
  <si>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</si>
  <si>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</si>
  <si>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</si>
  <si>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</si>
  <si>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</si>
  <si>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</si>
  <si>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</si>
  <si>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</si>
  <si>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</si>
  <si>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</si>
  <si>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</si>
  <si>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</si>
  <si>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</si>
  <si>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</si>
  <si>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</si>
  <si>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</si>
  <si>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</si>
  <si>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</si>
  <si>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</si>
  <si>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</si>
  <si>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</si>
  <si>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</si>
  <si>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</si>
  <si>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</si>
  <si>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</si>
  <si>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</si>
  <si>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</si>
  <si>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</si>
  <si>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</si>
  <si>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</si>
  <si>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</si>
  <si>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</si>
  <si>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</si>
  <si>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</si>
  <si>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</si>
  <si>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</si>
  <si>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</si>
  <si>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</si>
  <si>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</si>
  <si>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</si>
  <si>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</si>
  <si>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</si>
  <si>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</si>
  <si>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</si>
  <si>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</si>
  <si>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</si>
  <si>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</si>
  <si>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</si>
  <si>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</si>
  <si>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</si>
  <si>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</si>
  <si>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</si>
  <si>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</si>
  <si>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</si>
  <si>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</si>
  <si>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</si>
  <si>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</si>
  <si>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</si>
  <si>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</si>
  <si>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</si>
  <si>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</si>
  <si>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</si>
  <si>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</si>
  <si>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</si>
  <si>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</si>
  <si>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</si>
  <si>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</si>
  <si>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</si>
  <si>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</si>
  <si>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</si>
  <si>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</si>
  <si>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</si>
  <si>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</si>
  <si>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</si>
  <si>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</si>
  <si>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</si>
  <si>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</si>
  <si>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</si>
  <si>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</si>
  <si>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</si>
  <si>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</si>
  <si>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</si>
  <si>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</si>
  <si>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</si>
  <si>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</si>
  <si>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</si>
  <si>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</si>
  <si>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</si>
  <si>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</si>
  <si>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</si>
  <si>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</si>
  <si>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</si>
  <si>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</si>
  <si>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</si>
  <si>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</si>
  <si>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</si>
  <si>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</si>
  <si>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</si>
  <si>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</si>
  <si>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</si>
  <si>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</si>
  <si>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</si>
  <si>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</si>
  <si>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</si>
  <si>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</si>
  <si>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</si>
  <si>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</si>
  <si>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</si>
  <si>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</si>
  <si>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</si>
  <si>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</si>
  <si>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</si>
  <si>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</si>
  <si>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</si>
  <si>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</si>
  <si>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</si>
  <si>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</si>
  <si>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</si>
  <si>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</si>
  <si>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</si>
  <si>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</si>
  <si>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</si>
  <si>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</si>
  <si>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</si>
  <si>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</si>
  <si>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</si>
  <si>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</si>
  <si>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</si>
  <si>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</si>
  <si>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</si>
  <si>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</si>
  <si>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</si>
  <si>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</si>
  <si>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</si>
  <si>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</si>
  <si>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</si>
  <si>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</si>
  <si>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</si>
  <si>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</si>
  <si>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</si>
  <si>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</si>
  <si>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</si>
  <si>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</si>
  <si>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</si>
  <si>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</si>
  <si>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</si>
  <si>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</si>
  <si>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</si>
  <si>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</si>
  <si>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</si>
  <si>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</si>
  <si>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</si>
  <si>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</si>
  <si>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</si>
  <si>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</si>
  <si>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</si>
  <si>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</si>
  <si>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</si>
  <si>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</si>
  <si>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</si>
  <si>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</si>
  <si>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</si>
  <si>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</si>
  <si>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</si>
  <si>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</si>
  <si>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</si>
  <si>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</si>
  <si>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</si>
  <si>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</si>
  <si>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</si>
  <si>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</si>
  <si>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</si>
  <si>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</si>
  <si>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</si>
  <si>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</si>
  <si>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</si>
  <si>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</si>
  <si>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</si>
  <si>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</si>
  <si>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</si>
  <si>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</si>
  <si>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</si>
  <si>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</si>
  <si>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</si>
  <si>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</si>
  <si>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</si>
  <si>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</si>
  <si>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</si>
  <si>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</si>
  <si>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</si>
  <si>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</si>
  <si>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</si>
  <si>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</si>
  <si>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</si>
  <si>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</si>
  <si>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</si>
  <si>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</si>
  <si>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</si>
  <si>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</si>
  <si>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</si>
  <si>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</si>
  <si>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</si>
  <si>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</si>
  <si>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</si>
  <si>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</si>
  <si>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</si>
  <si>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</si>
  <si>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</si>
  <si>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</si>
  <si>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</si>
  <si>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</si>
  <si>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</si>
  <si>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</si>
  <si>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</si>
  <si>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</si>
  <si>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</si>
  <si>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</si>
  <si>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</si>
  <si>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</si>
  <si>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</si>
  <si>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</si>
  <si>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</si>
  <si>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</si>
  <si>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</si>
  <si>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</si>
  <si>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</si>
  <si>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</si>
  <si>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</si>
  <si>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</si>
  <si>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</si>
  <si>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</si>
  <si>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</si>
  <si>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</si>
  <si>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</si>
  <si>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</si>
  <si>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</si>
  <si>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</si>
  <si>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</si>
  <si>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</si>
  <si>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</si>
  <si>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</si>
  <si>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</si>
  <si>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</si>
  <si>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</si>
  <si>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</si>
  <si>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</si>
  <si>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</si>
  <si>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</si>
  <si>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</si>
  <si>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</si>
  <si>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</si>
  <si>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</si>
  <si>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</si>
  <si>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</si>
  <si>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</si>
  <si>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</si>
  <si>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</si>
  <si>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</si>
  <si>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</si>
  <si>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</si>
  <si>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</si>
  <si>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</si>
  <si>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</si>
  <si>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</si>
  <si>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</si>
  <si>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</si>
  <si>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</si>
  <si>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</si>
  <si>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</si>
  <si>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</si>
  <si>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</si>
  <si>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</si>
  <si>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</si>
  <si>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</si>
  <si>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</si>
  <si>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</si>
  <si>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</si>
  <si>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</si>
  <si>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</si>
  <si>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</si>
  <si>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</si>
  <si>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</si>
  <si>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</si>
  <si>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</si>
  <si>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</si>
  <si>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</si>
  <si>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</si>
  <si>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</si>
  <si>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</si>
  <si>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</si>
  <si>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</si>
  <si>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</si>
  <si>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</si>
  <si>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</si>
  <si>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</si>
  <si>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</si>
  <si>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</si>
  <si>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</si>
  <si>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</si>
  <si>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</si>
  <si>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</si>
  <si>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</si>
  <si>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</si>
  <si>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</si>
  <si>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</si>
  <si>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</si>
  <si>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</si>
  <si>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</si>
  <si>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</si>
  <si>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</si>
  <si>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</si>
  <si>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</si>
  <si>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</si>
  <si>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</si>
  <si>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</si>
  <si>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</si>
  <si>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</si>
  <si>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</si>
  <si>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</si>
  <si>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</si>
  <si>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</si>
  <si>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</si>
  <si>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</si>
  <si>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</si>
  <si>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</si>
  <si>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</si>
  <si>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</si>
  <si>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</si>
  <si>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</si>
  <si>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</si>
  <si>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</si>
  <si>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</si>
  <si>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</si>
  <si>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</si>
  <si>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</si>
  <si>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</si>
  <si>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</si>
  <si>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</si>
  <si>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</si>
  <si>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</si>
  <si>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</si>
  <si>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</si>
  <si>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</si>
  <si>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</si>
  <si>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</si>
  <si>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</si>
  <si>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</si>
  <si>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</si>
  <si>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</si>
  <si>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</si>
  <si>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</si>
  <si>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</si>
  <si>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</si>
  <si>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</si>
  <si>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</si>
  <si>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</si>
  <si>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</si>
  <si>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</si>
  <si>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</si>
  <si>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</si>
  <si>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</si>
  <si>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</si>
  <si>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</si>
  <si>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</si>
  <si>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</si>
  <si>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</si>
  <si>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</si>
  <si>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</si>
  <si>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</si>
  <si>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</si>
  <si>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</si>
  <si>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</si>
  <si>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</si>
  <si>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</si>
  <si>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</si>
  <si>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</si>
  <si>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</si>
  <si>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</si>
  <si>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</si>
  <si>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</si>
  <si>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</si>
  <si>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</si>
  <si>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</si>
  <si>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</si>
  <si>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</si>
  <si>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</si>
  <si>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</si>
  <si>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</si>
  <si>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</si>
  <si>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</si>
  <si>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</si>
  <si>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</si>
  <si>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</si>
  <si>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</si>
  <si>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</si>
  <si>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</si>
  <si>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</si>
  <si>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</si>
  <si>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</si>
  <si>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</si>
  <si>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</si>
  <si>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</si>
  <si>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</si>
  <si>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</si>
  <si>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</si>
  <si>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</si>
  <si>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</si>
  <si>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</si>
  <si>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</si>
  <si>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</si>
  <si>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</si>
  <si>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</si>
  <si>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</si>
  <si>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</si>
  <si>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</si>
  <si>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</si>
  <si>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</si>
  <si>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</si>
  <si>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</si>
  <si>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</si>
  <si>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</si>
  <si>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</si>
  <si>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</si>
  <si>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</si>
  <si>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</si>
  <si>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</si>
  <si>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</si>
  <si>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</si>
  <si>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</si>
  <si>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</si>
  <si>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</si>
  <si>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</si>
  <si>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</si>
  <si>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</si>
  <si>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</si>
  <si>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</si>
  <si>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</si>
  <si>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</si>
  <si>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</si>
  <si>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</si>
  <si>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</si>
  <si>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</si>
  <si>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</si>
  <si>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</si>
  <si>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</si>
  <si>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</si>
  <si>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</si>
  <si>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</si>
  <si>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</si>
  <si>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</si>
  <si>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</si>
  <si>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</si>
  <si>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</si>
  <si>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</si>
  <si>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</si>
  <si>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</si>
  <si>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</si>
  <si>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</si>
  <si>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</si>
  <si>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</si>
  <si>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</si>
  <si>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</si>
  <si>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</si>
  <si>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</si>
  <si>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</si>
  <si>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</si>
  <si>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</si>
  <si>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</si>
  <si>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</si>
  <si>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</si>
  <si>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</si>
  <si>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</si>
  <si>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</si>
  <si>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</si>
  <si>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</si>
  <si>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</si>
  <si>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</si>
  <si>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</si>
  <si>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</si>
  <si>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</si>
  <si>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</si>
  <si>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</si>
  <si>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</si>
  <si>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</si>
  <si>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</si>
  <si>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</si>
  <si>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</si>
  <si>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</si>
  <si>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</si>
  <si>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</si>
  <si>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</si>
  <si>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</si>
  <si>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</si>
  <si>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</si>
  <si>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</si>
  <si>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</si>
  <si>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</si>
  <si>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</si>
  <si>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</si>
  <si>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</si>
  <si>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</si>
  <si>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</si>
  <si>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</si>
  <si>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</si>
  <si>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</si>
  <si>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</si>
  <si>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</si>
  <si>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</si>
  <si>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</si>
  <si>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</si>
  <si>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</si>
  <si>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</si>
  <si>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</si>
  <si>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</si>
  <si>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</si>
  <si>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</si>
  <si>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</si>
  <si>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</si>
  <si>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</si>
  <si>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</si>
  <si>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</si>
  <si>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</si>
  <si>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</si>
  <si>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</si>
  <si>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</si>
  <si>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</si>
  <si>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</si>
  <si>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</si>
  <si>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</si>
  <si>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</si>
  <si>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</si>
  <si>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</si>
  <si>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</si>
  <si>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</si>
  <si>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</si>
  <si>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</si>
  <si>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</si>
  <si>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</si>
  <si>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</si>
  <si>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</si>
  <si>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</si>
  <si>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</si>
  <si>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</si>
  <si>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</si>
  <si>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</si>
  <si>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</si>
  <si>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</si>
  <si>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</si>
  <si>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</si>
  <si>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</si>
  <si>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</si>
  <si>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</si>
  <si>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</si>
  <si>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</si>
  <si>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</si>
  <si>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</si>
  <si>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</si>
  <si>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</si>
  <si>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</si>
  <si>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</si>
  <si>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</si>
  <si>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</si>
  <si>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</si>
  <si>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</si>
  <si>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</si>
  <si>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</si>
  <si>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</si>
  <si>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</si>
  <si>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</si>
  <si>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</si>
  <si>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</si>
  <si>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</si>
  <si>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</si>
  <si>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</si>
  <si>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</si>
  <si>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</si>
  <si>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</si>
  <si>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</si>
  <si>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</si>
  <si>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</si>
  <si>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</si>
  <si>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</si>
  <si>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</si>
  <si>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</si>
  <si>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</si>
  <si>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</si>
  <si>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</si>
  <si>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</si>
  <si>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</si>
  <si>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</si>
  <si>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</si>
  <si>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</si>
  <si>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</si>
  <si>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</si>
  <si>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</si>
  <si>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</si>
  <si>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</si>
  <si>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</si>
  <si>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</si>
  <si>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</si>
  <si>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</si>
  <si>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</si>
  <si>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</si>
  <si>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</si>
  <si>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</si>
  <si>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</si>
  <si>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</si>
  <si>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</si>
  <si>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</si>
  <si>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</si>
  <si>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</si>
  <si>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</si>
  <si>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</si>
  <si>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</si>
  <si>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</si>
  <si>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</si>
  <si>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</si>
  <si>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</si>
  <si>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</si>
  <si>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</si>
  <si>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</si>
  <si>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</si>
  <si>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</si>
  <si>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</si>
  <si>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</si>
  <si>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</si>
  <si>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</si>
  <si>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</si>
  <si>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</si>
  <si>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</si>
  <si>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</si>
  <si>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</si>
  <si>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</si>
  <si>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</si>
  <si>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</si>
  <si>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</si>
  <si>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</si>
  <si>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</si>
  <si>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</si>
  <si>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</si>
  <si>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</si>
  <si>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</si>
  <si>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</si>
  <si>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</si>
  <si>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</si>
  <si>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</si>
  <si>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</si>
  <si>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</si>
  <si>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</si>
  <si>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</si>
  <si>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</si>
  <si>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</si>
  <si>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</si>
  <si>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</si>
  <si>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</si>
  <si>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</si>
  <si>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</si>
  <si>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</si>
  <si>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</si>
  <si>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</si>
  <si>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</si>
  <si>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</si>
  <si>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</si>
  <si>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</si>
  <si>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</si>
  <si>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</si>
  <si>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</si>
  <si>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</si>
  <si>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</si>
  <si>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</si>
  <si>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</si>
  <si>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</si>
  <si>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</si>
  <si>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</si>
  <si>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</si>
  <si>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</si>
  <si>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</si>
  <si>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</si>
  <si>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</si>
  <si>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</si>
  <si>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</si>
  <si>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</si>
  <si>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</si>
  <si>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</si>
  <si>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</si>
  <si>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</si>
  <si>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</si>
  <si>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</si>
  <si>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</si>
  <si>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</si>
  <si>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</si>
  <si>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</si>
  <si>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</si>
  <si>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</si>
  <si>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</si>
  <si>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</si>
  <si>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</si>
  <si>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</si>
  <si>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</si>
  <si>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</si>
  <si>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</si>
  <si>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</si>
  <si>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</si>
  <si>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</si>
  <si>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</si>
  <si>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</si>
  <si>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</si>
  <si>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</si>
  <si>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</si>
  <si>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</si>
  <si>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</si>
  <si>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</si>
  <si>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</si>
  <si>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</si>
  <si>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</si>
  <si>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</si>
  <si>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</si>
  <si>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</si>
  <si>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</si>
  <si>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</si>
  <si>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</si>
  <si>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</si>
  <si>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</si>
  <si>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</si>
  <si>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</si>
  <si>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</si>
  <si>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</si>
  <si>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</si>
  <si>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</si>
  <si>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</si>
  <si>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</si>
  <si>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</si>
  <si>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</si>
  <si>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</si>
  <si>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</si>
  <si>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</si>
  <si>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</si>
  <si>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</si>
  <si>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</si>
  <si>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</si>
  <si>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</si>
  <si>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</si>
  <si>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</si>
  <si>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</si>
  <si>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</si>
  <si>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</si>
  <si>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</si>
  <si>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</si>
  <si>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</si>
  <si>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</si>
  <si>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</si>
  <si>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</si>
  <si>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</si>
  <si>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</si>
  <si>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</si>
  <si>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</si>
  <si>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</si>
  <si>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</si>
  <si>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</si>
  <si>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</si>
  <si>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</si>
  <si>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</si>
  <si>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</si>
  <si>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</si>
  <si>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</si>
  <si>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</si>
  <si>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</si>
  <si>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</si>
  <si>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</si>
  <si>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</si>
  <si>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</si>
  <si>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</si>
  <si>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</si>
  <si>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</si>
  <si>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</si>
  <si>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</si>
  <si>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</si>
  <si>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</si>
  <si>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</si>
  <si>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</si>
  <si>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</si>
  <si>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</si>
  <si>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</si>
  <si>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</si>
  <si>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</si>
  <si>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</si>
  <si>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</si>
  <si>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</si>
  <si>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</si>
  <si>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</si>
  <si>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</si>
  <si>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</si>
  <si>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</si>
  <si>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</si>
  <si>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</si>
  <si>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</si>
  <si>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</si>
  <si>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</si>
  <si>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</si>
  <si>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</si>
  <si>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</si>
  <si>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</si>
  <si>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</si>
  <si>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</si>
  <si>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</si>
  <si>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</si>
  <si>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</si>
  <si>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</si>
  <si>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</si>
  <si>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</si>
  <si>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</si>
  <si>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</si>
  <si>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</si>
  <si>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</si>
  <si>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</si>
  <si>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</si>
  <si>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</si>
  <si>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</si>
  <si>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</si>
  <si>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</si>
  <si>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</si>
  <si>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</si>
  <si>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</si>
  <si>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</si>
  <si>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</si>
  <si>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</si>
  <si>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</si>
  <si>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</si>
  <si>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</si>
  <si>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</si>
  <si>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</si>
  <si>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</si>
  <si>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</si>
  <si>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</si>
  <si>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</si>
  <si>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</si>
  <si>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</si>
  <si>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</si>
  <si>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</si>
  <si>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</si>
  <si>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</si>
  <si>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</si>
  <si>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</si>
  <si>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</si>
  <si>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</si>
  <si>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</si>
  <si>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</si>
  <si>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</si>
  <si>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</si>
  <si>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</si>
  <si>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</si>
  <si>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</si>
  <si>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</si>
  <si>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</si>
  <si>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</si>
  <si>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</si>
  <si>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</si>
  <si>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</si>
  <si>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</si>
  <si>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</si>
  <si>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</si>
  <si>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</si>
  <si>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</si>
  <si>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</si>
  <si>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</si>
  <si>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</si>
  <si>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</si>
  <si>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</si>
  <si>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</si>
  <si>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</si>
  <si>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</si>
  <si>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</si>
  <si>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</si>
  <si>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</si>
  <si>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</si>
  <si>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</si>
  <si>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</si>
  <si>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</si>
  <si>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</si>
  <si>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</si>
  <si>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</si>
  <si>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</si>
  <si>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</si>
  <si>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</si>
  <si>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</si>
  <si>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</si>
  <si>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</si>
  <si>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</si>
  <si>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</si>
  <si>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</si>
  <si>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</si>
  <si>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</si>
  <si>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</si>
  <si>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</si>
  <si>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</si>
  <si>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</si>
  <si>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</si>
  <si>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</si>
  <si>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</si>
  <si>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</si>
  <si>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</si>
  <si>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</si>
  <si>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</si>
  <si>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</si>
  <si>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</si>
  <si>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</si>
  <si>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</si>
  <si>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</si>
  <si>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</si>
  <si>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</si>
  <si>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</si>
  <si>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</si>
  <si>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</si>
  <si>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</si>
  <si>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</si>
  <si>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</si>
  <si>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</si>
  <si>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</si>
  <si>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</si>
  <si>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</si>
  <si>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</si>
  <si>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</si>
  <si>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</si>
  <si>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</si>
  <si>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</si>
  <si>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</si>
  <si>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</si>
  <si>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</si>
  <si>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</si>
  <si>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</si>
  <si>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</si>
  <si>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</si>
  <si>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</si>
  <si>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</si>
  <si>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</si>
  <si>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</si>
  <si>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</si>
  <si>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</si>
  <si>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</si>
  <si>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</si>
  <si>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</si>
  <si>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</si>
  <si>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</si>
  <si>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</si>
  <si>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</si>
  <si>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</si>
  <si>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</si>
  <si>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</si>
  <si>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</si>
  <si>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</si>
  <si>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</si>
  <si>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</si>
  <si>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</si>
  <si>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</si>
  <si>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</si>
  <si>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</si>
  <si>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</si>
  <si>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</si>
  <si>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</si>
  <si>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</si>
  <si>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</si>
  <si>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</si>
  <si>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</si>
  <si>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</si>
  <si>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</si>
  <si>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</si>
  <si>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</si>
  <si>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</si>
  <si>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</si>
  <si>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</si>
  <si>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</si>
  <si>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</si>
  <si>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</si>
  <si>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</si>
  <si>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</si>
  <si>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</si>
  <si>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</si>
  <si>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</si>
  <si>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</si>
  <si>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</si>
  <si>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</si>
  <si>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</si>
  <si>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</si>
  <si>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</si>
  <si>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</si>
  <si>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</si>
  <si>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</si>
  <si>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</si>
  <si>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</si>
  <si>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</si>
  <si>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</si>
  <si>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</si>
  <si>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</si>
  <si>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</si>
  <si>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</si>
  <si>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</si>
  <si>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</si>
  <si>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</si>
  <si>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</si>
  <si>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</si>
  <si>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</si>
  <si>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</si>
  <si>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</si>
  <si>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</si>
  <si>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</si>
  <si>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</si>
  <si>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</si>
  <si>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</si>
  <si>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</si>
  <si>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</si>
  <si>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</si>
  <si>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</si>
  <si>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</si>
  <si>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</si>
  <si>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</si>
  <si>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</si>
  <si>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</si>
  <si>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</si>
  <si>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</si>
  <si>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</si>
  <si>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</si>
  <si>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</si>
  <si>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</si>
  <si>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</si>
  <si>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</si>
  <si>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</si>
  <si>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</si>
  <si>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</si>
  <si>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</si>
  <si>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</si>
  <si>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</si>
  <si>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</si>
  <si>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</si>
  <si>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</si>
  <si>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</si>
  <si>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</si>
  <si>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</si>
  <si>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</si>
  <si>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</si>
  <si>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</si>
  <si>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</si>
  <si>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</si>
  <si>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</si>
  <si>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</si>
  <si>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</si>
  <si>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</si>
  <si>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</si>
  <si>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</si>
  <si>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</si>
  <si>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</si>
  <si>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</si>
  <si>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</si>
  <si>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</si>
  <si>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</si>
  <si>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</si>
  <si>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</si>
  <si>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</si>
  <si>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</si>
  <si>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</si>
  <si>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</si>
  <si>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</si>
  <si>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</si>
  <si>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</si>
  <si>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</si>
  <si>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</si>
  <si>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</si>
  <si>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</si>
  <si>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</si>
  <si>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</si>
  <si>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</si>
  <si>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</si>
  <si>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</si>
  <si>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</si>
  <si>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</si>
  <si>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</si>
  <si>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</si>
  <si>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</si>
  <si>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</si>
  <si>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</si>
  <si>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</si>
  <si>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</si>
  <si>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</si>
  <si>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</si>
  <si>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</si>
  <si>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</si>
  <si>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</si>
  <si>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</si>
  <si>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</si>
  <si>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</si>
  <si>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</si>
  <si>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</si>
  <si>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</si>
  <si>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</si>
  <si>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</si>
  <si>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</si>
  <si>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</si>
  <si>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</si>
  <si>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</si>
  <si>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</si>
  <si>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</si>
  <si>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</si>
  <si>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</si>
  <si>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</si>
  <si>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</si>
  <si>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</si>
  <si>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</si>
  <si>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</si>
  <si>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</si>
  <si>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</si>
  <si>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</si>
  <si>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</si>
  <si>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</si>
  <si>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</si>
  <si>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</si>
  <si>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</si>
  <si>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</si>
  <si>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</si>
  <si>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</si>
  <si>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</si>
  <si>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</si>
  <si>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</si>
  <si>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</si>
  <si>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</si>
  <si>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</si>
  <si>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</si>
  <si>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</si>
  <si>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</si>
  <si>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</si>
  <si>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</si>
  <si>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</si>
  <si>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</si>
  <si>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</si>
  <si>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</si>
  <si>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</si>
  <si>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</si>
  <si>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</si>
  <si>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</si>
  <si>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</si>
  <si>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</si>
  <si>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</si>
  <si>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</si>
  <si>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</si>
  <si>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</si>
  <si>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</si>
  <si>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</si>
  <si>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</si>
  <si>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</si>
  <si>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</si>
  <si>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</si>
  <si>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</si>
  <si>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</si>
  <si>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</si>
  <si>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</si>
  <si>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</si>
  <si>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</si>
  <si>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</si>
  <si>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</si>
  <si>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</si>
  <si>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</si>
  <si>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</si>
  <si>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</si>
  <si>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</si>
  <si>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</si>
  <si>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</si>
  <si>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</si>
  <si>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</si>
  <si>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</si>
  <si>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</si>
  <si>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</si>
  <si>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</si>
  <si>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</si>
  <si>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</si>
  <si>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</si>
  <si>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</si>
  <si>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</si>
  <si>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</si>
  <si>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</si>
  <si>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</si>
  <si>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</si>
  <si>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</si>
  <si>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</si>
  <si>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</si>
  <si>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</si>
  <si>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</si>
  <si>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</si>
  <si>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</si>
  <si>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</si>
  <si>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</si>
  <si>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</si>
  <si>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</si>
  <si>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</si>
  <si>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</si>
  <si>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</si>
  <si>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</si>
  <si>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</si>
  <si>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</si>
  <si>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</si>
  <si>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</si>
  <si>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</si>
  <si>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</si>
  <si>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</si>
  <si>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</si>
  <si>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</si>
  <si>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</si>
  <si>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</si>
  <si>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</si>
  <si>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</si>
  <si>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</si>
  <si>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</si>
  <si>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</si>
  <si>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</si>
  <si>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</si>
  <si>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</si>
  <si>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</si>
  <si>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</si>
  <si>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</si>
  <si>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</si>
  <si>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</si>
  <si>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</si>
  <si>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</si>
  <si>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</si>
  <si>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</si>
  <si>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</si>
  <si>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</si>
  <si>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</si>
  <si>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</si>
  <si>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</si>
  <si>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</si>
  <si>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</si>
  <si>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</si>
  <si>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</si>
  <si>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</si>
  <si>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</si>
  <si>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</si>
  <si>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</si>
  <si>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</si>
  <si>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</si>
  <si>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</si>
  <si>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</si>
  <si>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</si>
  <si>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</si>
  <si>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</si>
  <si>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</si>
  <si>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</si>
  <si>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</si>
  <si>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</si>
  <si>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</si>
  <si>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</si>
  <si>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</si>
  <si>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</si>
  <si>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</si>
  <si>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</si>
  <si>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</si>
  <si>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</si>
  <si>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</si>
  <si>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</si>
  <si>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</si>
  <si>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</si>
  <si>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</si>
  <si>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</si>
  <si>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</si>
  <si>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</si>
  <si>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</si>
  <si>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</si>
  <si>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</si>
  <si>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</si>
  <si>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</si>
  <si>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</si>
  <si>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</si>
  <si>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</si>
  <si>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</si>
  <si>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</si>
  <si>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</si>
  <si>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</si>
  <si>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</si>
  <si>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</si>
  <si>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</si>
  <si>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</si>
  <si>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</si>
  <si>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</si>
  <si>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</si>
  <si>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</si>
  <si>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</si>
  <si>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</si>
  <si>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</si>
  <si>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</si>
  <si>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</si>
  <si>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</si>
  <si>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</si>
  <si>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</si>
  <si>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</si>
  <si>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</si>
  <si>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</si>
  <si>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</si>
  <si>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</si>
  <si>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</si>
  <si>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</si>
  <si>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</si>
  <si>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</si>
  <si>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</si>
  <si>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</si>
  <si>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</si>
  <si>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</si>
  <si>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</si>
  <si>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</si>
  <si>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</si>
  <si>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</si>
  <si>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</si>
  <si>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</si>
  <si>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</si>
  <si>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</si>
  <si>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</si>
  <si>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</si>
  <si>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</si>
  <si>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</si>
  <si>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</si>
  <si>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</si>
  <si>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</si>
  <si>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</si>
  <si>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</si>
  <si>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</si>
  <si>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</si>
  <si>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</si>
  <si>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</si>
  <si>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</si>
  <si>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</si>
  <si>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</si>
  <si>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</si>
  <si>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</si>
  <si>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</si>
  <si>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</si>
  <si>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</si>
  <si>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</si>
  <si>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</si>
  <si>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</si>
  <si>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</si>
  <si>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</si>
  <si>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</si>
  <si>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</si>
  <si>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</si>
  <si>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</si>
  <si>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</si>
  <si>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</si>
  <si>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</si>
  <si>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</si>
  <si>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</si>
  <si>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</si>
  <si>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</si>
  <si>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</si>
  <si>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</si>
  <si>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</si>
  <si>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</si>
  <si>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</si>
  <si>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</si>
  <si>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</si>
  <si>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</si>
  <si>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</si>
  <si>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</si>
  <si>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</si>
  <si>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</si>
  <si>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</si>
  <si>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</si>
  <si>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</si>
  <si>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</si>
  <si>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</si>
  <si>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</si>
  <si>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</si>
  <si>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</si>
  <si>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</si>
  <si>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</si>
  <si>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</si>
  <si>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</si>
  <si>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</si>
  <si>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</si>
  <si>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</si>
  <si>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</si>
  <si>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</si>
  <si>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</si>
  <si>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</si>
  <si>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</si>
  <si>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</si>
  <si>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</si>
  <si>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</si>
  <si>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</si>
  <si>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</si>
  <si>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</si>
  <si>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</si>
  <si>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</si>
  <si>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</si>
  <si>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</si>
  <si>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</si>
  <si>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</si>
  <si>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</si>
  <si>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</si>
  <si>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</si>
  <si>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</si>
  <si>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</si>
  <si>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</si>
  <si>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</si>
  <si>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</si>
  <si>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</si>
  <si>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</si>
  <si>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</si>
  <si>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</si>
  <si>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</si>
  <si>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</si>
  <si>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</si>
  <si>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</si>
  <si>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</si>
  <si>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</si>
  <si>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</si>
  <si>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</si>
  <si>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</si>
  <si>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</si>
  <si>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</si>
  <si>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</si>
  <si>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</si>
  <si>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</si>
  <si>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</si>
  <si>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</si>
  <si>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</si>
  <si>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</si>
  <si>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</si>
  <si>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</si>
  <si>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</si>
  <si>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</si>
  <si>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</si>
  <si>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</si>
  <si>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</si>
  <si>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</si>
  <si>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</si>
  <si>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</si>
  <si>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</si>
  <si>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</si>
  <si>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</si>
  <si>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</si>
  <si>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</si>
  <si>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</si>
  <si>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</si>
  <si>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</si>
  <si>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</si>
  <si>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</si>
  <si>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</si>
  <si>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</si>
  <si>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</si>
  <si>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</si>
  <si>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</si>
  <si>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</si>
  <si>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</si>
  <si>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</si>
  <si>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</si>
  <si>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</si>
  <si>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</si>
  <si>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</si>
  <si>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</si>
  <si>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</si>
  <si>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</si>
  <si>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</si>
  <si>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</si>
  <si>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</si>
  <si>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</si>
  <si>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</si>
  <si>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</si>
  <si>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</si>
  <si>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</si>
  <si>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</si>
  <si>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</si>
  <si>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</si>
  <si>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</si>
  <si>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</si>
  <si>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</si>
  <si>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</si>
  <si>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</si>
  <si>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</si>
  <si>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</si>
  <si>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</si>
  <si>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</si>
  <si>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</si>
  <si>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</si>
  <si>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</si>
  <si>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</si>
  <si>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</si>
  <si>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</si>
  <si>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</si>
  <si>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</si>
  <si>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</si>
  <si>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</si>
  <si>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</si>
  <si>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</si>
  <si>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</si>
  <si>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</si>
  <si>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</si>
  <si>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</si>
  <si>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</si>
  <si>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</si>
  <si>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</si>
  <si>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</si>
  <si>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</si>
  <si>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</si>
  <si>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</si>
  <si>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</si>
  <si>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</si>
  <si>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</si>
  <si>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</si>
  <si>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</si>
  <si>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</si>
  <si>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</si>
  <si>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</si>
  <si>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</si>
  <si>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</si>
  <si>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</si>
  <si>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</si>
  <si>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</si>
  <si>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</si>
  <si>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</si>
  <si>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</si>
  <si>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</si>
  <si>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</si>
  <si>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</si>
  <si>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</si>
  <si>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</si>
  <si>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</si>
  <si>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</si>
  <si>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</si>
  <si>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</si>
  <si>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</si>
  <si>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</si>
  <si>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</si>
  <si>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</si>
  <si>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</si>
  <si>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</si>
  <si>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</si>
  <si>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</si>
  <si>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</si>
  <si>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</si>
  <si>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</si>
  <si>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</si>
  <si>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</si>
  <si>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</si>
  <si>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</si>
  <si>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</si>
  <si>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</si>
  <si>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</si>
  <si>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</si>
  <si>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</si>
  <si>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</si>
  <si>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</si>
  <si>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</si>
  <si>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</si>
  <si>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</si>
  <si>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</si>
  <si>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</si>
  <si>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</si>
  <si>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</si>
  <si>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</si>
  <si>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</si>
  <si>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</si>
  <si>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</si>
  <si>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</si>
  <si>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</si>
  <si>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</si>
  <si>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</si>
  <si>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</si>
  <si>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</si>
  <si>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</si>
  <si>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</si>
  <si>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</si>
  <si>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</si>
  <si>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</si>
  <si>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</si>
  <si>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</si>
  <si>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</si>
  <si>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</si>
  <si>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</si>
  <si>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</si>
  <si>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</si>
  <si>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</si>
  <si>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</si>
  <si>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</si>
  <si>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</si>
  <si>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</si>
  <si>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</si>
  <si>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</si>
  <si>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</si>
  <si>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</si>
  <si>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</si>
  <si>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</si>
  <si>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</si>
  <si>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</si>
  <si>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</si>
  <si>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</si>
  <si>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</si>
  <si>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</si>
  <si>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</si>
  <si>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</si>
  <si>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</si>
  <si>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</si>
  <si>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</si>
  <si>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</si>
  <si>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</si>
  <si>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</si>
  <si>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</si>
  <si>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</si>
  <si>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</si>
  <si>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</si>
  <si>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</si>
  <si>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</si>
  <si>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</si>
  <si>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</si>
  <si>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</si>
  <si>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</si>
  <si>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</si>
  <si>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</si>
  <si>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</si>
  <si>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</si>
  <si>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</si>
  <si>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</si>
  <si>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</si>
  <si>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</si>
  <si>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</si>
  <si>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</si>
  <si>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</si>
  <si>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</si>
  <si>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</si>
  <si>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</si>
  <si>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</si>
  <si>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</si>
  <si>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</si>
  <si>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</si>
  <si>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</si>
  <si>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</si>
  <si>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</si>
  <si>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</si>
  <si>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</si>
  <si>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</si>
  <si>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</si>
  <si>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</si>
  <si>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</si>
  <si>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</si>
  <si>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</si>
  <si>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</si>
  <si>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</si>
  <si>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</si>
  <si>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</si>
  <si>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</si>
  <si>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</si>
  <si>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</si>
  <si>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</si>
  <si>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</si>
  <si>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</si>
  <si>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</si>
  <si>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</si>
  <si>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</si>
  <si>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</si>
  <si>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</si>
  <si>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</si>
  <si>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</si>
  <si>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</si>
  <si>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</si>
  <si>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</si>
  <si>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</si>
  <si>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</si>
  <si>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</si>
  <si>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</si>
  <si>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</si>
  <si>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</si>
  <si>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</si>
  <si>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</si>
  <si>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</si>
  <si>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</si>
  <si>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</si>
  <si>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</si>
  <si>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</si>
  <si>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</si>
  <si>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</si>
  <si>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</si>
  <si>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</si>
  <si>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</si>
  <si>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</si>
  <si>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</si>
  <si>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</si>
  <si>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</si>
  <si>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</si>
  <si>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</si>
  <si>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</si>
  <si>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</si>
  <si>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</si>
  <si>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</si>
  <si>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</si>
  <si>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</si>
  <si>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</si>
  <si>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</si>
  <si>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</si>
  <si>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</si>
  <si>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</si>
  <si>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</si>
  <si>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</si>
  <si>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</si>
  <si>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</si>
  <si>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</si>
  <si>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</si>
  <si>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</si>
  <si>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</si>
  <si>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</si>
  <si>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</si>
  <si>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</si>
  <si>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</si>
  <si>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</si>
  <si>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</si>
  <si>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</si>
  <si>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</si>
  <si>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</si>
  <si>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</si>
  <si>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</si>
  <si>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</si>
  <si>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</si>
  <si>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</si>
  <si>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</si>
  <si>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</si>
  <si>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</si>
  <si>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</si>
  <si>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</si>
  <si>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</si>
  <si>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</si>
  <si>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</si>
  <si>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</si>
  <si>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</si>
  <si>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</si>
  <si>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</si>
  <si>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</si>
  <si>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</si>
  <si>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</si>
  <si>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</si>
  <si>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</si>
  <si>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</si>
  <si>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</si>
  <si>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</si>
  <si>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</si>
  <si>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</si>
  <si>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</si>
  <si>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</si>
  <si>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</si>
  <si>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</si>
  <si>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</si>
  <si>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</si>
  <si>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</si>
  <si>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</si>
  <si>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</si>
  <si>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</si>
  <si>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</si>
  <si>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</si>
  <si>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</si>
  <si>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</si>
  <si>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</si>
  <si>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</si>
  <si>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</si>
  <si>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</si>
  <si>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</si>
  <si>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</si>
  <si>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</si>
  <si>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</si>
  <si>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</si>
  <si>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</si>
  <si>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</si>
  <si>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</si>
  <si>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</si>
  <si>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</si>
  <si>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</si>
  <si>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</si>
  <si>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</si>
  <si>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</si>
  <si>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</si>
  <si>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</si>
  <si>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</si>
  <si>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</si>
  <si>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</si>
  <si>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</si>
  <si>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</si>
  <si>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</si>
  <si>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</si>
  <si>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</si>
  <si>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</si>
  <si>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</si>
  <si>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</si>
  <si>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</si>
  <si>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</si>
  <si>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</si>
  <si>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</si>
  <si>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</si>
  <si>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</si>
  <si>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</si>
  <si>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</si>
  <si>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</si>
  <si>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</si>
  <si>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</si>
  <si>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</si>
  <si>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</si>
  <si>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</si>
  <si>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</si>
  <si>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</si>
  <si>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</si>
  <si>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</si>
  <si>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</si>
  <si>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</si>
  <si>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</si>
  <si>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</si>
  <si>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</si>
  <si>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</si>
  <si>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</si>
  <si>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</si>
  <si>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</si>
  <si>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</si>
  <si>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</si>
  <si>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</si>
  <si>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</si>
  <si>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</si>
  <si>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</si>
  <si>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</si>
  <si>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</si>
  <si>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</si>
  <si>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</si>
  <si>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</si>
  <si>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</si>
  <si>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</si>
  <si>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</si>
  <si>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</si>
  <si>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</si>
  <si>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</si>
  <si>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</si>
  <si>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</si>
  <si>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</si>
  <si>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</si>
  <si>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</si>
  <si>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</si>
  <si>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</si>
  <si>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</si>
  <si>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</si>
  <si>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</si>
  <si>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</si>
  <si>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</si>
  <si>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</si>
  <si>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</si>
  <si>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</si>
  <si>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</si>
  <si>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</si>
  <si>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</si>
  <si>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</si>
  <si>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</si>
  <si>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</si>
  <si>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</si>
  <si>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</si>
  <si>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</si>
  <si>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</si>
  <si>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</si>
  <si>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</si>
  <si>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</si>
  <si>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</si>
  <si>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</si>
  <si>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</si>
  <si>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</si>
  <si>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</si>
  <si>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</si>
  <si>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</si>
  <si>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</si>
  <si>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</si>
  <si>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</si>
  <si>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</si>
  <si>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</si>
  <si>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</si>
  <si>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</si>
  <si>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</si>
  <si>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</si>
  <si>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</si>
  <si>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</si>
  <si>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</si>
  <si>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</si>
  <si>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</si>
  <si>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</si>
  <si>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</si>
  <si>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</si>
  <si>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</si>
  <si>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</si>
  <si>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</si>
  <si>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</si>
  <si>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</si>
  <si>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</si>
  <si>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</si>
  <si>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</si>
  <si>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</si>
  <si>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</si>
  <si>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</si>
  <si>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</si>
  <si>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</si>
  <si>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</si>
  <si>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</si>
  <si>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</si>
  <si>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</si>
  <si>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</si>
  <si>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</si>
  <si>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</si>
  <si>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</si>
  <si>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</si>
  <si>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</si>
  <si>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</si>
  <si>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</si>
  <si>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</si>
  <si>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</si>
  <si>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</si>
  <si>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</si>
  <si>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</si>
  <si>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</si>
  <si>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</si>
  <si>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</si>
  <si>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</si>
  <si>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</si>
  <si>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</si>
  <si>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</si>
  <si>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</si>
  <si>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</si>
  <si>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</si>
  <si>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</si>
  <si>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</si>
  <si>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</si>
  <si>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</si>
  <si>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</si>
  <si>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</si>
  <si>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</si>
  <si>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</si>
  <si>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</si>
  <si>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</si>
  <si>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</si>
  <si>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</si>
  <si>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</si>
  <si>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</si>
  <si>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</si>
  <si>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</si>
  <si>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</si>
  <si>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</si>
  <si>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</si>
  <si>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</si>
  <si>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</si>
  <si>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</si>
  <si>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</si>
  <si>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</si>
  <si>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</si>
  <si>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</si>
  <si>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</si>
  <si>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</si>
  <si>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</si>
  <si>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</si>
  <si>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</si>
  <si>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</si>
  <si>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</si>
  <si>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</si>
  <si>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</si>
  <si>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</si>
  <si>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</si>
  <si>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</si>
  <si>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</si>
  <si>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</si>
  <si>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</si>
  <si>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</si>
  <si>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</si>
  <si>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</si>
  <si>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</si>
  <si>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</si>
  <si>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</si>
  <si>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</si>
  <si>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</si>
  <si>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</si>
  <si>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</si>
  <si>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</si>
  <si>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</si>
  <si>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</si>
  <si>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</si>
  <si>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</si>
  <si>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</si>
  <si>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</si>
  <si>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</si>
  <si>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</si>
  <si>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</si>
  <si>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</si>
  <si>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</si>
  <si>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</si>
  <si>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</si>
  <si>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</si>
  <si>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</si>
  <si>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</si>
  <si>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</si>
  <si>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</si>
  <si>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</si>
  <si>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</si>
  <si>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</si>
  <si>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</si>
  <si>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</si>
  <si>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</si>
  <si>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</si>
  <si>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</si>
  <si>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</si>
  <si>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</si>
  <si>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</si>
  <si>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</si>
  <si>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</si>
  <si>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</si>
  <si>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</si>
  <si>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</si>
  <si>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</si>
  <si>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</si>
  <si>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</si>
  <si>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</si>
  <si>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</si>
  <si>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</si>
  <si>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</si>
  <si>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</si>
  <si>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</si>
  <si>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</si>
  <si>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</si>
  <si>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</si>
  <si>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</si>
  <si>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</si>
  <si>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</si>
  <si>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</si>
  <si>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</si>
  <si>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</si>
  <si>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</si>
  <si>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</si>
  <si>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</si>
  <si>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</si>
  <si>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</si>
  <si>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</si>
  <si>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</si>
  <si>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</si>
  <si>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</si>
  <si>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</si>
  <si>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</si>
  <si>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</si>
  <si>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</si>
  <si>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</si>
  <si>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</si>
  <si>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</si>
  <si>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</si>
  <si>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</si>
  <si>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</si>
  <si>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</si>
  <si>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</si>
  <si>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</si>
  <si>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</si>
  <si>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</si>
  <si>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</si>
  <si>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</si>
  <si>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</si>
  <si>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</si>
  <si>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</si>
  <si>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</si>
  <si>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</si>
  <si>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</si>
  <si>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</si>
  <si>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</si>
  <si>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</si>
  <si>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</si>
  <si>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</si>
  <si>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</si>
  <si>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</si>
  <si>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</si>
  <si>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</si>
  <si>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</si>
  <si>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</si>
  <si>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</si>
  <si>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</si>
  <si>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</si>
  <si>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</si>
  <si>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</si>
  <si>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</si>
  <si>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</si>
  <si>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</si>
  <si>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</si>
  <si>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</si>
  <si>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</si>
  <si>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</si>
  <si>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</si>
  <si>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</si>
  <si>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</si>
  <si>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</si>
  <si>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</si>
  <si>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</si>
  <si>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</si>
  <si>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</si>
  <si>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</si>
  <si>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</si>
  <si>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</si>
  <si>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</si>
  <si>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</si>
  <si>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</si>
  <si>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</si>
  <si>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</si>
  <si>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</si>
  <si>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</si>
  <si>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</si>
  <si>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</si>
  <si>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</si>
  <si>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</si>
  <si>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</si>
  <si>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</si>
  <si>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</si>
  <si>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</si>
  <si>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</si>
  <si>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</si>
  <si>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</si>
  <si>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</si>
  <si>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</si>
  <si>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</si>
  <si>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</si>
  <si>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</si>
  <si>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</si>
  <si>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</si>
  <si>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</si>
  <si>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</si>
  <si>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</si>
  <si>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</si>
  <si>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</si>
  <si>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</si>
  <si>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</si>
  <si>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</si>
  <si>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</si>
  <si>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</si>
  <si>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</si>
  <si>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</si>
  <si>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</si>
  <si>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</si>
  <si>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</si>
  <si>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</si>
  <si>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</si>
  <si>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</si>
  <si>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</si>
  <si>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</si>
  <si>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</si>
  <si>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</si>
  <si>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</si>
  <si>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</si>
  <si>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</si>
  <si>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</si>
  <si>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</si>
  <si>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</si>
  <si>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</si>
  <si>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</si>
  <si>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</si>
  <si>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</si>
  <si>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</si>
  <si>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</si>
  <si>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</si>
  <si>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</si>
  <si>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</si>
  <si>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</si>
  <si>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</si>
  <si>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</si>
  <si>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</si>
  <si>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</si>
  <si>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</si>
  <si>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</si>
  <si>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</si>
  <si>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</si>
  <si>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</si>
  <si>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</si>
  <si>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</si>
  <si>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</si>
  <si>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</si>
  <si>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</si>
  <si>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</si>
  <si>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</si>
  <si>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</si>
  <si>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</si>
  <si>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</si>
  <si>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</si>
  <si>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</si>
  <si>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</si>
  <si>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</si>
  <si>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</si>
  <si>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</si>
  <si>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</si>
  <si>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</si>
  <si>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</si>
  <si>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</si>
  <si>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</si>
  <si>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</si>
  <si>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</si>
  <si>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</si>
  <si>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</si>
  <si>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</si>
  <si>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</si>
  <si>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</si>
  <si>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</si>
  <si>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</si>
  <si>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</si>
  <si>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</si>
  <si>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</si>
  <si>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</si>
  <si>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</si>
  <si>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</si>
  <si>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</si>
  <si>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</si>
  <si>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</si>
  <si>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</si>
  <si>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</si>
  <si>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</si>
  <si>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</si>
  <si>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</si>
  <si>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</si>
  <si>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</si>
  <si>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</si>
  <si>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</si>
  <si>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</si>
  <si>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</si>
  <si>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</si>
  <si>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</si>
  <si>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</si>
  <si>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</si>
  <si>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</si>
  <si>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</si>
  <si>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</si>
  <si>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</si>
  <si>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</si>
  <si>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</si>
  <si>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</si>
  <si>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</si>
  <si>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</si>
  <si>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</si>
  <si>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</si>
  <si>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</si>
  <si>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</si>
  <si>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</si>
  <si>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</si>
  <si>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</si>
  <si>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</si>
  <si>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</si>
  <si>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</si>
  <si>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</si>
  <si>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</si>
  <si>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</si>
  <si>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</si>
  <si>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</si>
  <si>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</si>
  <si>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</si>
  <si>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</si>
  <si>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</si>
  <si>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</si>
  <si>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</si>
  <si>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</si>
  <si>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</si>
  <si>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</si>
  <si>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</si>
  <si>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</si>
  <si>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</si>
  <si>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</si>
  <si>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</si>
  <si>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</si>
  <si>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</si>
  <si>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</si>
  <si>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</si>
  <si>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</si>
  <si>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</si>
  <si>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</si>
  <si>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</si>
  <si>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</si>
  <si>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</si>
  <si>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</si>
  <si>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</si>
  <si>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</si>
  <si>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</si>
  <si>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</si>
  <si>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</si>
  <si>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</si>
  <si>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</si>
  <si>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</si>
  <si>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</si>
  <si>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</si>
  <si>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</si>
  <si>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</si>
  <si>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</si>
  <si>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</si>
  <si>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</si>
  <si>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</si>
  <si>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</si>
  <si>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</si>
  <si>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</si>
  <si>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</si>
  <si>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</si>
  <si>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</si>
  <si>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</si>
  <si>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</si>
  <si>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</si>
  <si>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</si>
  <si>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</si>
  <si>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</si>
  <si>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</si>
  <si>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</si>
  <si>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</si>
  <si>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</si>
  <si>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</si>
  <si>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</si>
  <si>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</si>
  <si>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</si>
  <si>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</si>
  <si>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</si>
  <si>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</si>
  <si>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</si>
  <si>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</si>
  <si>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</si>
  <si>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</si>
  <si>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</si>
  <si>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</si>
  <si>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</si>
  <si>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</si>
  <si>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</si>
  <si>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</si>
  <si>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</si>
  <si>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</si>
  <si>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</si>
  <si>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</si>
  <si>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</si>
  <si>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</si>
  <si>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</si>
  <si>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</si>
  <si>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</si>
  <si>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</si>
  <si>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</si>
  <si>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</si>
  <si>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</si>
  <si>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</si>
  <si>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</si>
  <si>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</si>
  <si>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</si>
  <si>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</si>
  <si>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</si>
  <si>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</si>
  <si>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</si>
  <si>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</si>
  <si>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</si>
  <si>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</si>
  <si>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</si>
  <si>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</si>
  <si>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</si>
  <si>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</si>
  <si>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</si>
  <si>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</si>
  <si>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</si>
  <si>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</si>
  <si>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</si>
  <si>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</si>
  <si>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</si>
  <si>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</si>
  <si>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</si>
  <si>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</si>
  <si>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</si>
  <si>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</si>
  <si>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</si>
  <si>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</si>
  <si>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</si>
  <si>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</si>
  <si>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</si>
  <si>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</si>
  <si>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</si>
  <si>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</si>
  <si>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</si>
  <si>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</si>
  <si>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</si>
  <si>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</si>
  <si>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</si>
  <si>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</si>
  <si>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</si>
  <si>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</si>
  <si>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</si>
  <si>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</si>
  <si>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</si>
  <si>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</si>
  <si>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</si>
  <si>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</si>
  <si>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</si>
  <si>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</si>
  <si>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</si>
  <si>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</si>
  <si>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</si>
  <si>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</si>
  <si>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</si>
  <si>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</si>
  <si>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</si>
  <si>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</si>
  <si>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</si>
  <si>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</si>
  <si>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</si>
  <si>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</si>
  <si>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</si>
  <si>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</si>
  <si>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</si>
  <si>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</si>
  <si>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</si>
  <si>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</si>
  <si>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</si>
  <si>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</si>
  <si>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</si>
  <si>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</si>
  <si>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</si>
  <si>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</si>
  <si>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</si>
  <si>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</si>
  <si>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</si>
  <si>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</si>
  <si>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</si>
  <si>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</si>
  <si>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</si>
  <si>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</si>
  <si>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</si>
  <si>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</si>
  <si>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</si>
  <si>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</si>
  <si>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</si>
  <si>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</si>
  <si>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</si>
  <si>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</si>
  <si>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</si>
  <si>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</si>
  <si>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</si>
  <si>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</si>
  <si>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</si>
  <si>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</si>
  <si>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</si>
  <si>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</si>
  <si>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</si>
  <si>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</si>
  <si>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</si>
  <si>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</si>
  <si>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</si>
  <si>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</si>
  <si>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</si>
  <si>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</si>
  <si>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</si>
  <si>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</si>
  <si>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</si>
  <si>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</si>
  <si>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</si>
  <si>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</si>
  <si>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</si>
  <si>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</si>
  <si>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</si>
  <si>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</si>
  <si>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</si>
  <si>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</si>
  <si>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</si>
  <si>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</si>
  <si>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</si>
  <si>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</si>
  <si>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</si>
  <si>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</si>
  <si>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</si>
  <si>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</si>
  <si>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</si>
  <si>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</si>
  <si>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</si>
  <si>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</si>
  <si>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</si>
  <si>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</si>
  <si>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</si>
  <si>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</si>
  <si>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</si>
  <si>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</si>
  <si>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</si>
  <si>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</si>
  <si>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</si>
  <si>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</si>
  <si>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</si>
  <si>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</si>
  <si>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</si>
  <si>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</si>
  <si>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</si>
  <si>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</si>
  <si>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</si>
  <si>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</si>
  <si>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</si>
  <si>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</si>
  <si>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</si>
  <si>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</si>
  <si>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</si>
  <si>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</si>
  <si>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</si>
  <si>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</si>
  <si>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</si>
  <si>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</si>
  <si>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</si>
  <si>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</si>
  <si>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</si>
  <si>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</si>
  <si>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</si>
  <si>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</si>
  <si>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</si>
  <si>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</si>
  <si>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</si>
  <si>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</si>
  <si>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</si>
  <si>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</si>
  <si>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</si>
  <si>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</si>
  <si>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</si>
  <si>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</si>
  <si>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</si>
  <si>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</si>
  <si>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</si>
  <si>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</si>
  <si>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</si>
  <si>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</si>
  <si>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</si>
  <si>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</si>
  <si>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</si>
  <si>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</si>
  <si>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</si>
  <si>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</si>
  <si>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</si>
  <si>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</si>
  <si>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</si>
  <si>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</si>
  <si>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</si>
  <si>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</si>
  <si>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</si>
  <si>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</si>
  <si>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</si>
  <si>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</si>
  <si>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</si>
  <si>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</si>
  <si>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</si>
  <si>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</si>
  <si>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</si>
  <si>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</si>
  <si>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</si>
  <si>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</si>
  <si>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</si>
  <si>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</si>
  <si>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</si>
  <si>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</si>
  <si>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</si>
  <si>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</si>
  <si>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</si>
  <si>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</si>
  <si>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</si>
  <si>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</si>
  <si>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</si>
  <si>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</si>
  <si>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</si>
  <si>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</si>
  <si>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</si>
  <si>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</si>
  <si>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</si>
  <si>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</si>
  <si>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</si>
  <si>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</si>
  <si>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</si>
  <si>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</si>
  <si>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</si>
  <si>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</si>
  <si>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</si>
  <si>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</si>
  <si>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</si>
  <si>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</si>
  <si>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</si>
  <si>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</si>
  <si>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</si>
  <si>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</si>
  <si>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</si>
  <si>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</si>
  <si>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</si>
  <si>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</si>
  <si>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</si>
  <si>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</si>
  <si>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</si>
  <si>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</si>
  <si>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</si>
  <si>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</si>
  <si>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</si>
  <si>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</si>
  <si>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</si>
  <si>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</si>
  <si>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</si>
  <si>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</si>
  <si>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</si>
  <si>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</si>
  <si>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</si>
  <si>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</si>
  <si>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</si>
  <si>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</si>
  <si>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</si>
  <si>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</si>
  <si>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</si>
  <si>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</si>
  <si>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</si>
  <si>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</si>
  <si>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</si>
  <si>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</si>
  <si>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</si>
  <si>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</si>
  <si>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</si>
  <si>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</si>
  <si>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</si>
  <si>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</si>
  <si>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</si>
  <si>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</si>
  <si>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</si>
  <si>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</si>
  <si>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</si>
  <si>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</si>
  <si>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</si>
  <si>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</si>
  <si>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</si>
  <si>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</si>
  <si>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</si>
  <si>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</si>
  <si>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</si>
  <si>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</si>
  <si>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</si>
  <si>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</si>
  <si>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</si>
  <si>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</si>
  <si>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</si>
  <si>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</si>
  <si>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</si>
  <si>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</si>
  <si>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</si>
  <si>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</si>
  <si>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</si>
  <si>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</si>
  <si>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</si>
  <si>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</si>
  <si>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</si>
  <si>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</si>
  <si>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</si>
  <si>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</si>
  <si>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</si>
  <si>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</si>
  <si>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</si>
  <si>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</si>
  <si>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</si>
  <si>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</si>
  <si>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</si>
  <si>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</si>
  <si>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</si>
  <si>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</si>
  <si>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</si>
  <si>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</si>
  <si>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</si>
  <si>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</si>
  <si>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</si>
  <si>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</si>
  <si>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</si>
  <si>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</si>
  <si>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</si>
  <si>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</si>
  <si>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</si>
  <si>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</si>
  <si>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</si>
  <si>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</si>
  <si>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</si>
  <si>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</si>
  <si>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</si>
  <si>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</si>
  <si>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</si>
  <si>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</si>
  <si>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</si>
  <si>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</si>
  <si>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</si>
  <si>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</si>
  <si>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</si>
  <si>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</si>
  <si>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</si>
  <si>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</si>
  <si>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</si>
  <si>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</si>
  <si>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</si>
  <si>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</si>
  <si>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</si>
  <si>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</si>
  <si>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</si>
  <si>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</si>
  <si>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</si>
  <si>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</si>
  <si>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</si>
  <si>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</si>
  <si>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</si>
  <si>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</si>
  <si>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</si>
  <si>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</si>
  <si>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</si>
  <si>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</si>
  <si>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</si>
  <si>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</si>
  <si>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</si>
  <si>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</si>
  <si>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</si>
  <si>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</si>
  <si>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</si>
  <si>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</si>
  <si>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</si>
  <si>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</si>
  <si>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</si>
  <si>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</si>
  <si>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</si>
  <si>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</si>
  <si>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</si>
  <si>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</si>
  <si>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</si>
  <si>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</si>
  <si>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</si>
  <si>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</si>
  <si>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</si>
  <si>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</si>
  <si>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</si>
  <si>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</si>
  <si>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</si>
  <si>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</si>
  <si>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</si>
  <si>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</si>
  <si>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</si>
  <si>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</si>
  <si>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</si>
  <si>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</si>
  <si>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</si>
  <si>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</si>
  <si>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</si>
  <si>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</si>
  <si>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</si>
  <si>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</si>
  <si>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</si>
  <si>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</si>
  <si>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</si>
  <si>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</si>
  <si>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</si>
  <si>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</si>
  <si>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</si>
  <si>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</si>
  <si>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</si>
  <si>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</si>
  <si>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</si>
  <si>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</si>
  <si>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</si>
  <si>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</si>
  <si>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</si>
  <si>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</si>
  <si>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</si>
  <si>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</si>
  <si>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</si>
  <si>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</si>
  <si>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</si>
  <si>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</si>
  <si>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</si>
  <si>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</si>
  <si>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</si>
  <si>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</si>
  <si>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</si>
  <si>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</si>
  <si>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</si>
  <si>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</si>
  <si>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</si>
  <si>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</si>
  <si>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</si>
  <si>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</si>
  <si>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</si>
  <si>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</si>
  <si>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</si>
  <si>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</si>
  <si>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</si>
  <si>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</si>
  <si>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</si>
  <si>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</si>
  <si>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</si>
  <si>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</si>
  <si>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</si>
  <si>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</si>
  <si>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</si>
  <si>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</si>
  <si>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</si>
  <si>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</si>
  <si>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</si>
  <si>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</si>
  <si>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</si>
  <si>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</si>
  <si>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</si>
  <si>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</si>
  <si>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</si>
  <si>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</si>
  <si>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</si>
  <si>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</si>
  <si>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</si>
  <si>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</si>
  <si>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</si>
  <si>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</si>
  <si>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</si>
  <si>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</si>
  <si>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</si>
  <si>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</si>
  <si>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</si>
  <si>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</si>
  <si>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</si>
  <si>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</si>
  <si>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</si>
  <si>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</si>
  <si>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</si>
  <si>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</si>
  <si>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</si>
  <si>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</si>
  <si>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</si>
  <si>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</si>
  <si>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</si>
  <si>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</si>
  <si>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</si>
  <si>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</si>
  <si>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</si>
  <si>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</si>
  <si>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</si>
  <si>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</si>
  <si>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</si>
  <si>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</si>
  <si>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</si>
  <si>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</si>
  <si>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</si>
  <si>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</si>
  <si>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</si>
  <si>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</si>
  <si>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</si>
  <si>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</si>
  <si>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</si>
  <si>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</si>
  <si>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</si>
  <si>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</si>
  <si>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</si>
  <si>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</si>
  <si>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</si>
  <si>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</si>
  <si>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</si>
  <si>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</si>
  <si>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</si>
  <si>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</si>
  <si>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</si>
  <si>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</si>
  <si>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</si>
  <si>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</si>
  <si>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</si>
  <si>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</si>
  <si>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</si>
  <si>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</si>
  <si>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</si>
  <si>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</si>
  <si>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</si>
  <si>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</si>
  <si>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</si>
  <si>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</si>
  <si>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</si>
  <si>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</si>
  <si>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</si>
  <si>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</si>
  <si>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</si>
  <si>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</si>
  <si>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</si>
  <si>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</si>
  <si>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</si>
  <si>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</si>
  <si>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</si>
  <si>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</si>
  <si>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</si>
  <si>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</si>
  <si>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</si>
  <si>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</si>
  <si>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</si>
  <si>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</si>
  <si>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</si>
  <si>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</si>
  <si>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</si>
  <si>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</si>
  <si>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</si>
  <si>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</si>
  <si>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</si>
  <si>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</si>
  <si>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</si>
  <si>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</si>
  <si>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</si>
  <si>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</si>
  <si>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</si>
  <si>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</si>
  <si>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</si>
  <si>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</si>
  <si>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</si>
  <si>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</si>
  <si>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</si>
  <si>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</si>
  <si>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</si>
  <si>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</si>
  <si>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</si>
  <si>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</si>
  <si>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</si>
  <si>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</si>
  <si>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</si>
  <si>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</si>
  <si>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</si>
  <si>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</si>
  <si>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</si>
  <si>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</si>
  <si>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</si>
  <si>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</si>
  <si>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</si>
  <si>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</si>
  <si>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</si>
  <si>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</si>
  <si>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</si>
  <si>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</si>
  <si>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</si>
  <si>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</si>
  <si>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</si>
  <si>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</si>
  <si>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</si>
  <si>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</si>
  <si>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</si>
  <si>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</si>
  <si>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</si>
  <si>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</si>
  <si>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</si>
  <si>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</si>
  <si>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</si>
  <si>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</si>
  <si>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</si>
  <si>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</si>
  <si>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</si>
  <si>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</si>
  <si>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</si>
  <si>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</si>
  <si>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</si>
  <si>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</si>
  <si>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</si>
  <si>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</si>
  <si>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</si>
  <si>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</si>
  <si>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</si>
  <si>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</si>
  <si>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</si>
  <si>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</si>
  <si>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</si>
  <si>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</si>
  <si>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</si>
  <si>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</si>
  <si>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</si>
  <si>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</si>
  <si>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</si>
  <si>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</si>
  <si>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</si>
  <si>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</si>
  <si>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</si>
  <si>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</si>
  <si>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</si>
  <si>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</si>
  <si>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</si>
  <si>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</si>
  <si>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</si>
  <si>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</si>
  <si>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</si>
  <si>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</si>
  <si>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</si>
  <si>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</si>
  <si>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</si>
  <si>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</si>
  <si>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</si>
  <si>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</si>
  <si>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</si>
  <si>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</si>
  <si>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</si>
  <si>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</si>
  <si>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</si>
  <si>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</si>
  <si>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</si>
  <si>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</si>
  <si>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</si>
  <si>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</si>
  <si>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</si>
  <si>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</si>
  <si>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</si>
  <si>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</si>
  <si>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</si>
  <si>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</si>
  <si>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</si>
  <si>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</si>
  <si>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</si>
  <si>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</si>
  <si>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</si>
  <si>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</si>
  <si>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</si>
  <si>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</si>
  <si>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</si>
  <si>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</si>
  <si>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</si>
  <si>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</si>
  <si>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</si>
  <si>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</si>
  <si>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</si>
  <si>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</si>
  <si>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</si>
  <si>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</si>
  <si>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</si>
  <si>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</si>
  <si>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</si>
  <si>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</si>
  <si>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</si>
  <si>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</si>
  <si>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</si>
  <si>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</si>
  <si>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</si>
  <si>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</si>
  <si>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</si>
  <si>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</si>
  <si>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</si>
  <si>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</si>
  <si>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</si>
  <si>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</si>
  <si>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</si>
  <si>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</si>
  <si>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</si>
  <si>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</si>
  <si>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</si>
  <si>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</si>
  <si>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</si>
  <si>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</si>
  <si>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</si>
  <si>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</si>
  <si>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</si>
  <si>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</si>
  <si>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</si>
  <si>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</si>
  <si>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</si>
  <si>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</si>
  <si>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</si>
  <si>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</si>
  <si>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</si>
  <si>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</si>
  <si>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</si>
  <si>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</si>
  <si>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</si>
  <si>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</si>
  <si>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</si>
  <si>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</si>
  <si>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</si>
  <si>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</si>
  <si>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</si>
  <si>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</si>
  <si>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</si>
  <si>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</si>
  <si>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</si>
  <si>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</si>
  <si>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</si>
  <si>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</si>
  <si>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</si>
  <si>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</si>
  <si>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</si>
  <si>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</si>
  <si>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</si>
  <si>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</si>
  <si>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</si>
  <si>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</si>
  <si>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</si>
  <si>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</si>
  <si>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</si>
  <si>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</si>
  <si>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</si>
  <si>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</si>
  <si>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</si>
  <si>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</si>
  <si>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</si>
  <si>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</si>
  <si>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</si>
  <si>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</si>
  <si>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</si>
  <si>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</si>
  <si>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</si>
  <si>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</si>
  <si>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</si>
  <si>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</si>
  <si>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</si>
  <si>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</si>
  <si>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</si>
  <si>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</si>
  <si>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</si>
  <si>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</si>
  <si>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</si>
  <si>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</si>
  <si>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</si>
  <si>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</si>
  <si>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</si>
  <si>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</si>
  <si>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</si>
  <si>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</si>
  <si>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</si>
  <si>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</si>
  <si>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</si>
  <si>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</si>
  <si>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</si>
  <si>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</si>
  <si>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</si>
  <si>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</si>
  <si>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</si>
  <si>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</si>
  <si>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</si>
  <si>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</si>
  <si>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</si>
  <si>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</si>
  <si>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</si>
  <si>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</si>
  <si>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</si>
  <si>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</si>
  <si>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</si>
  <si>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</si>
  <si>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</si>
  <si>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</si>
  <si>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</si>
  <si>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</si>
  <si>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</si>
  <si>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</si>
  <si>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</si>
  <si>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</si>
  <si>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</si>
  <si>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</si>
  <si>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</si>
  <si>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</si>
  <si>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</si>
  <si>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</si>
  <si>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</si>
  <si>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</si>
  <si>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</si>
  <si>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</si>
  <si>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</si>
  <si>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</si>
  <si>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</si>
  <si>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</si>
  <si>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</si>
  <si>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</si>
  <si>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</si>
  <si>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</si>
  <si>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</si>
  <si>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</si>
  <si>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</si>
  <si>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</si>
  <si>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</si>
  <si>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</si>
  <si>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</si>
  <si>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</si>
  <si>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</si>
  <si>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</si>
  <si>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</si>
  <si>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</si>
  <si>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</si>
  <si>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</si>
  <si>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</si>
  <si>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</si>
  <si>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</si>
  <si>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</si>
  <si>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</si>
  <si>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</si>
  <si>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</si>
  <si>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</si>
  <si>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</si>
  <si>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</si>
  <si>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</si>
  <si>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</si>
  <si>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</si>
  <si>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</si>
  <si>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</si>
  <si>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</si>
  <si>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</si>
  <si>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</si>
  <si>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</si>
  <si>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</si>
  <si>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</si>
  <si>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</si>
  <si>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</si>
  <si>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</si>
  <si>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</si>
  <si>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</si>
  <si>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</si>
  <si>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</si>
  <si>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</si>
  <si>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</si>
  <si>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</si>
  <si>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</si>
  <si>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</si>
  <si>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</si>
  <si>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</si>
  <si>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</si>
  <si>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</si>
  <si>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</si>
  <si>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</si>
  <si>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</si>
  <si>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</si>
  <si>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</si>
  <si>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</si>
  <si>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</si>
  <si>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</si>
  <si>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</si>
  <si>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</si>
  <si>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HAHN GmbH &amp; Co. KG</t>
  </si>
  <si>
    <t>Alle Firmen-, Marken-, Produkt- und Handelsnamen werden zusammenfassend als „HAHN GmbH“ bezeichnet und unterliegen dieser Erklärung:
- HAHN GmbH &amp; Co. KG
- Hahn Elektrobau GmbH
- Hahn Elektrobau Ukraine GmbH</t>
  </si>
  <si>
    <t>537442514</t>
  </si>
  <si>
    <t xml:space="preserve">Dun &amp; Bradstreet D-U-N-S® </t>
  </si>
  <si>
    <t>Bellersheimer Straße 45, D-35410 Hungen</t>
  </si>
  <si>
    <t>Karsten Schmitt</t>
  </si>
  <si>
    <t>k.schmitt@hahn-trafo.de</t>
  </si>
  <si>
    <t>+4964028080</t>
  </si>
  <si>
    <t>EHS Manager</t>
  </si>
  <si>
    <t>Für alle HAHN Artikel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</si>
</sst>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schmitt@hahn-trafo.de" TargetMode="External"/><Relationship Id="rId1" Type="http://schemas.openxmlformats.org/officeDocument/2006/relationships/hyperlink" Target="mailto:k.schmitt@hahn-trafo.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56.7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CE308F3-64E6-41A3-A2AD-3375902C14C2}"/>
    </customSheetView>
    <customSheetView guid="{4BDF1A28-30D5-449D-B20E-D6C97EF9FAE1}" showAutoFilter="1">
      <selection activeCell="C174" sqref="C174"/>
      <pageMargins left="0" right="0" top="0" bottom="0" header="0" footer="0"/>
      <pageSetup paperSize="9" orientation="portrait"/>
      <autoFilter ref="B1:N1" xr:uid="{E9D4D5A7-5A29-4CFE-A38C-C647F42EC5F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0C30C03-8885-47E0-B0CF-98A46D4163E5}"/>
    </customSheetView>
    <customSheetView guid="{4BDF1A28-30D5-449D-B20E-D6C97EF9FAE1}" showAutoFilter="1">
      <selection activeCell="C1" sqref="C1:D65536"/>
      <pageMargins left="0" right="0" top="0" bottom="0" header="0" footer="0"/>
      <pageSetup orientation="portrait"/>
      <autoFilter ref="B1:C1" xr:uid="{63C43782-ACA4-45A8-995D-E40E459A91B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Einführung</v>
      </c>
      <c r="B2" s="178"/>
    </row>
    <row r="3" spans="1:2" ht="168.75" customHeight="1">
      <c r="A3" s="92"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8"/>
    </row>
    <row r="4" spans="1:2" ht="16.5" customHeight="1">
      <c r="A4" s="216"/>
      <c r="B4" s="178"/>
    </row>
    <row r="5" spans="1:2" ht="42" customHeight="1">
      <c r="A5" s="217" t="str">
        <f ca="1">OFFSET(L!$C$1,MATCH("Instructions"&amp;ADDRESS(ROW(),COLUMN(),4),L!$A:$A,0)-1,SL,,)</f>
        <v>Anleitung zum Ausfüllen von Informationen zu Unternehmen (Zeilen 7 - 26).  Die Kommentare nur in englischer Sprache.</v>
      </c>
      <c r="B5" s="178"/>
    </row>
    <row r="6" spans="1:2" ht="35.25" customHeight="1">
      <c r="A6" s="93" t="str">
        <f ca="1">OFFSET(L!$C$1,MATCH("Instructions"&amp;ADDRESS(ROW(),COLUMN(),4),L!$A:$A,0)-1,SL,,)</f>
        <v>Hinweis: Eingaben mit (*) sind Pflichtfelder</v>
      </c>
      <c r="B6" s="178"/>
    </row>
    <row r="7" spans="1:2" ht="48" customHeight="1">
      <c r="A7" s="195" t="str">
        <f ca="1">OFFSET(L!$C$1,MATCH("Instructions"&amp;ADDRESS(ROW(),COLUMN(),4),L!$A:$A,0)-1,SL,,)</f>
        <v>1. Geben Sie hier den rechtmäßigen Firmennamen Ihres Unternehmens ein. Bitte verwenden Sie keine Abkürzungen. In diesem Feld haben Sie die Möglichkeit, weitere Geschäftsnamen, DBAs usw. hinzuzufügen.</v>
      </c>
      <c r="B7" s="178"/>
    </row>
    <row r="8" spans="1:2" ht="375">
      <c r="A8" s="19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8"/>
    </row>
    <row r="9" spans="1:2" ht="75">
      <c r="A9" s="195"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v>
      </c>
      <c r="B9" s="178"/>
    </row>
    <row r="10" spans="1:2" ht="34.5" customHeight="1">
      <c r="A10" s="92" t="str">
        <f ca="1">OFFSET(L!$C$1,MATCH("Instructions"&amp;ADDRESS(ROW(),COLUMN(),4),L!$A:$A,0)-1,SL,,)</f>
        <v>3.Geben sie ihre eindeutige Firmenidentifikationsnummer (DUNS Nummer, Steuernummer, Kunden-spezifische Kennung, etc.) ein</v>
      </c>
      <c r="B10" s="178"/>
    </row>
    <row r="11" spans="1:2" ht="20.25" customHeight="1">
      <c r="A11" s="92" t="str">
        <f ca="1">OFFSET(L!$C$1,MATCH("Instructions"&amp;ADDRESS(ROW(),COLUMN(),4),L!$A:$A,0)-1,SL,,)</f>
        <v>4. Geben Sie die Quelle für die eindeutige Kennung oder Code ( "DUNS",  "MWST","Kunde", etc. ) an.</v>
      </c>
      <c r="B11" s="178"/>
    </row>
    <row r="12" spans="1:2" ht="20.25" customHeight="1">
      <c r="A12" s="92" t="str">
        <f ca="1">OFFSET(L!$C$1,MATCH("Instructions"&amp;ADDRESS(ROW(),COLUMN(),4),L!$A:$A,0)-1,SL,,)</f>
        <v>5. Geben Sie Ihre vollständige Firmenanschrift an (Straße, Stadt, Postleitzahl,  Bundesland).  Dieses Feld ist optional.</v>
      </c>
      <c r="B12" s="178"/>
    </row>
    <row r="13" spans="1:2" ht="35.25" customHeight="1">
      <c r="A13" s="92" t="str">
        <f ca="1">OFFSET(L!$C$1,MATCH("Instructions"&amp;ADDRESS(ROW(),COLUMN(),4),L!$A:$A,0)-1,SL,,)</f>
        <v>6. Geben Sie den Namen der Kontaktperson zum Inhalt der Erklärung an. Dies ist ein obligatorisches Feld.</v>
      </c>
      <c r="B13" s="178"/>
    </row>
    <row r="14" spans="1:2" ht="33" customHeight="1">
      <c r="A14" s="9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78"/>
    </row>
    <row r="15" spans="1:2" ht="20.25" customHeight="1">
      <c r="A15" s="92" t="str">
        <f ca="1">OFFSET(L!$C$1,MATCH("Instructions"&amp;ADDRESS(ROW(),COLUMN(),4),L!$A:$A,0)-1,SL,,)</f>
        <v>8. Geben Sie die Telefonnummer des Kontakts an. Dies ist ein obligatorisches Feld.</v>
      </c>
      <c r="B15" s="178"/>
    </row>
    <row r="16" spans="1:2" ht="49.5" customHeight="1">
      <c r="A16" s="9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8"/>
    </row>
    <row r="17" spans="1:2" ht="32.25" customHeight="1">
      <c r="A17" s="92" t="str">
        <f ca="1">OFFSET(L!$C$1,MATCH("Instructions"&amp;ADDRESS(ROW(),COLUMN(),4),L!$A:$A,0)-1,SL,,)</f>
        <v>10. Geben Sie den Titel für den Namen des Bevollmächtigten an. Dieses Feld ist optional.</v>
      </c>
      <c r="B17" s="178"/>
    </row>
    <row r="18" spans="1:2" ht="45">
      <c r="A18" s="9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78"/>
    </row>
    <row r="19" spans="1:2" ht="31.5" customHeight="1">
      <c r="A19" s="92" t="str">
        <f ca="1">OFFSET(L!$C$1,MATCH("Instructions"&amp;ADDRESS(ROW(),COLUMN(),4),L!$A:$A,0)-1,SL,,)</f>
        <v>12. Fügen Sie die Telefonnummer der freigabeberechtigten Person ein. Das Ausfüllen dieses Feldes ist freiwillig.</v>
      </c>
      <c r="B19" s="178"/>
    </row>
    <row r="20" spans="1:2" ht="35.450000000000003" customHeight="1">
      <c r="A20" s="92" t="str">
        <f ca="1">OFFSET(L!$C$1,MATCH("Instructions"&amp;ADDRESS(ROW(),COLUMN(),4),L!$A:$A,0)-1,SL,,)</f>
        <v>13. Bitte geben Sie das Datum der Fertigstellung für dieses Formblatt mit dem Format TT-MMM-JJJJ ein. Dies ist ein obligatorisches Feld.</v>
      </c>
      <c r="B20" s="178"/>
    </row>
    <row r="21" spans="1:2" ht="40.5" customHeight="1">
      <c r="A21" s="92" t="str">
        <f ca="1">OFFSET(L!$C$1,MATCH("Instructions"&amp;ADDRESS(ROW(),COLUMN(),4),L!$A:$A,0)-1,SL,,)</f>
        <v>14. Zum Beispiel kann der Benutzer die Datei unter dem Namen speichern: companyname-datum.xls (Datum im Format JJJJ-MM-TT).</v>
      </c>
      <c r="B21" s="178"/>
    </row>
    <row r="22" spans="1:2" ht="17.45" customHeight="1">
      <c r="A22" s="216"/>
      <c r="B22" s="178"/>
    </row>
    <row r="23" spans="1:2" ht="42.75" customHeight="1">
      <c r="A23" s="93" t="str">
        <f ca="1">OFFSET(L!$C$1,MATCH("Instructions"&amp;ADDRESS(ROW(),COLUMN(),4),L!$A:$A,0)-1,SL,,)</f>
        <v>Anweisungen zum Ausfüllen der sieben Fragen zum Erklärungsumfang (Zeilen 28–107).
Bitte geben Sie Ihre Antworten nur auf ENGLISCH.</v>
      </c>
      <c r="B23" s="178"/>
    </row>
    <row r="24" spans="1:2" ht="60">
      <c r="A24" s="93"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8"/>
    </row>
    <row r="25" spans="1:2" ht="30.75" customHeight="1">
      <c r="A25" s="93" t="str">
        <f ca="1">OFFSET(L!$C$1,MATCH("Instructions"&amp;ADDRESS(ROW(),COLUMN(),4),L!$A:$A,0)-1,SL,,)</f>
        <v>Geben Sie Kommentare in den Kommentarabschnitten ein, um Ihre Antworten zu klären.</v>
      </c>
      <c r="B25" s="178"/>
    </row>
    <row r="26" spans="1:2" ht="46.5" customHeight="1">
      <c r="A26" s="93"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8"/>
    </row>
    <row r="27" spans="1:2" ht="135">
      <c r="A27" s="92"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8"/>
    </row>
    <row r="28" spans="1:2" ht="36" customHeight="1">
      <c r="A28" s="92" t="str">
        <f ca="1">OFFSET(L!$C$1,MATCH("Instructions"&amp;ADDRESS(ROW(),COLUMN(),4),L!$A:$A,0)-1,SL,,)</f>
        <v>Manche Unternehmen verlangen möglicherweise Belege, wenn Sie diese Frage mit „nein” beantworten. Diese Belege sind im Feld „Anmerkungen” einzugeben.</v>
      </c>
      <c r="B28" s="178"/>
    </row>
    <row r="29" spans="1:2" ht="225">
      <c r="A29" s="92"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8"/>
    </row>
    <row r="30" spans="1:2" ht="120">
      <c r="A30" s="92"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8"/>
    </row>
    <row r="31" spans="1:2" ht="135">
      <c r="A31" s="92"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8"/>
    </row>
    <row r="32" spans="1:2" ht="195">
      <c r="A32" s="92"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8"/>
    </row>
    <row r="33" spans="1:2" ht="75">
      <c r="A33" s="92"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8"/>
    </row>
    <row r="34" spans="1:2" ht="75">
      <c r="A34" s="92"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8"/>
    </row>
    <row r="35" spans="1:2" ht="15">
      <c r="A35" s="226"/>
      <c r="B35" s="178"/>
    </row>
    <row r="36" spans="1:2" ht="68.45" customHeight="1">
      <c r="A36" s="217"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8"/>
    </row>
    <row r="37" spans="1:2" ht="150">
      <c r="A37" s="217"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8"/>
    </row>
    <row r="38" spans="1:2" ht="30">
      <c r="A38" s="92" t="str">
        <f ca="1">OFFSET(L!$C$1,MATCH("Instructions"&amp;ADDRESS(ROW(),COLUMN(),4),L!$A:$A,0)-1,SL,,)</f>
        <v>A. Diese Erklärung dient der Bestimmung, ob ein Unternehmen über eine Richtlinie zur verantwortungsvollen Beschaffung von Mineralien verfügt. Die Antwort auf diese Frage muss „Ja“ oder „Nein“ lauten.</v>
      </c>
      <c r="B38" s="178"/>
    </row>
    <row r="39" spans="1:2" ht="45">
      <c r="A39" s="92"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8"/>
    </row>
    <row r="40" spans="1:2" ht="60">
      <c r="A40" s="92"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8"/>
    </row>
    <row r="41" spans="1:2" ht="105">
      <c r="A41" s="92"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8"/>
    </row>
    <row r="42" spans="1:2" ht="165">
      <c r="A42" s="92"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8"/>
    </row>
    <row r="43" spans="1:2" ht="135">
      <c r="A43" s="9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8"/>
    </row>
    <row r="44" spans="1:2" ht="45">
      <c r="A44" s="9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8"/>
    </row>
    <row r="45" spans="1:2" ht="15.95" customHeight="1">
      <c r="A45" s="216"/>
      <c r="B45" s="178"/>
    </row>
    <row r="46" spans="1:2" ht="15">
      <c r="A46" s="93" t="str">
        <f ca="1">OFFSET(L!$C$1,MATCH("Instructions"&amp;ADDRESS(ROW(),COLUMN(),4),L!$A:$A,0)-1,SL,,)</f>
        <v>Hinweis: Spalten mit (*) sind Pflichtfelder</v>
      </c>
      <c r="B46" s="178"/>
    </row>
    <row r="47" spans="1:2" ht="63.75" customHeight="1">
      <c r="A47" s="93"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8"/>
    </row>
    <row r="48" spans="1:2" ht="51.95" customHeight="1">
      <c r="A48" s="9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8"/>
    </row>
    <row r="49" spans="1:2" ht="43.5" customHeight="1">
      <c r="A49" s="92"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8"/>
    </row>
    <row r="50" spans="1:2" ht="75">
      <c r="A50" s="92"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8"/>
    </row>
    <row r="51" spans="1:2" ht="45">
      <c r="A51" s="9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8"/>
    </row>
    <row r="52" spans="1:2" ht="45.75" customHeight="1">
      <c r="A52" s="9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8"/>
    </row>
    <row r="53" spans="1:2" ht="60">
      <c r="A53" s="9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8"/>
    </row>
    <row r="54" spans="1:2" ht="45">
      <c r="A54" s="9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8"/>
    </row>
    <row r="55" spans="1:2" ht="35.450000000000003" customHeight="1">
      <c r="A55" s="92" t="str">
        <f ca="1">OFFSET(L!$C$1,MATCH("Instructions"&amp;ADDRESS(ROW(),COLUMN(),4),L!$A:$A,0)-1,SL,,)</f>
        <v>8. Straße der Schmelzhütte – Geben Sie den Straßennamen des Schmelzhüttenstandortes an. Das Ausfüllen dieses Feldes ist freiwillig.</v>
      </c>
      <c r="B55" s="178"/>
    </row>
    <row r="56" spans="1:2" ht="30">
      <c r="A56" s="92" t="str">
        <f ca="1">OFFSET(L!$C$1,MATCH("Instructions"&amp;ADDRESS(ROW(),COLUMN(),4),L!$A:$A,0)-1,SL,,)</f>
        <v>9. Ort der Schmelzhütte – Geben Sie den Namen des Ortes an, in dem sich die Schmelzhütte befindet. Das Ausfüllen dieses Feldes ist freiwillig.</v>
      </c>
      <c r="B56" s="178"/>
    </row>
    <row r="57" spans="1:2" ht="33.950000000000003" customHeight="1">
      <c r="A57" s="92" t="str">
        <f ca="1">OFFSET(L!$C$1,MATCH("Instructions"&amp;ADDRESS(ROW(),COLUMN(),4),L!$A:$A,0)-1,SL,,)</f>
        <v>10. Standort der Schmelzhütte: Ggf. Bundesland/Region/Provinz – Geben Sie das Bundesland oder die Region/Provinz des Schmelzhüttenstandortes an. Das Ausfüllen dieses Feldes ist freiwillig.</v>
      </c>
      <c r="B57" s="178"/>
    </row>
    <row r="58" spans="1:2" ht="195">
      <c r="A58" s="92"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8"/>
    </row>
    <row r="59" spans="1:2" ht="45">
      <c r="A59" s="9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8"/>
    </row>
    <row r="60" spans="1:2" ht="90">
      <c r="A60" s="9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8"/>
    </row>
    <row r="61" spans="1:2" ht="105">
      <c r="A61" s="9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8"/>
    </row>
    <row r="62" spans="1:2" ht="99.95" customHeight="1">
      <c r="A62" s="9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8"/>
    </row>
    <row r="63" spans="1:2" ht="30">
      <c r="A63" s="92" t="str">
        <f ca="1">OFFSET(L!$C$1,MATCH("Instructions"&amp;ADDRESS(ROW(),COLUMN(),4),L!$A:$A,0)-1,SL,,)</f>
        <v xml:space="preserve">16. Anmerkungen - geben Sie Ihre Anmerkungen zu den Schmelzhütten in das Textfeld ein. Beispiel: Smelter is being acquired by Company YYY </v>
      </c>
      <c r="B63" s="178"/>
    </row>
    <row r="64" spans="1:2" ht="15">
      <c r="A64" s="216"/>
      <c r="B64" s="178"/>
    </row>
    <row r="65" spans="1:2" ht="15">
      <c r="A65" s="217" t="str">
        <f ca="1">OFFSET(L!$C$1,MATCH("Instructions"&amp;ADDRESS(ROW(),COLUMN(),4),L!$A:$A,0)-1,SL,,)</f>
        <v>Anleitung zum Ausfüllen Registerkarte „Minenliste“.  Die Kommentare nur in englischer Sprache.</v>
      </c>
      <c r="B65" s="178"/>
    </row>
    <row r="66" spans="1:2" ht="45">
      <c r="A66" s="92"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8"/>
    </row>
    <row r="67" spans="1:2" ht="30">
      <c r="A67" s="92"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8"/>
    </row>
    <row r="68" spans="1:2" ht="15">
      <c r="A68" s="92" t="str">
        <f ca="1">OFFSET(L!$C$1,MATCH("Instructions"&amp;ADDRESS(ROW(),COLUMN(),4),L!$A:$A,0)-1,SL,,)</f>
        <v>3. Name der Bergbauanlage (Bergbaustandort) - Geben Sie den Name der Bergbauanlage so ein, wie Sie ihn kennen.</v>
      </c>
      <c r="B68" s="178"/>
    </row>
    <row r="69" spans="1:2" ht="60">
      <c r="A69" s="92"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8"/>
    </row>
    <row r="70" spans="1:2" ht="30">
      <c r="A70" s="92" t="str">
        <f ca="1">OFFSET(L!$C$1,MATCH("Instructions"&amp;ADDRESS(ROW(),COLUMN(),4),L!$A:$A,0)-1,SL,,)</f>
        <v>5. Quelle der Bergbauanlage Identifikationsnummer - das ist die Quelle der Bergbauanlage, welche in der Spalte D eingegeben wurde.</v>
      </c>
      <c r="B70" s="178"/>
    </row>
    <row r="71" spans="1:2" ht="15">
      <c r="A71" s="92" t="str">
        <f ca="1">OFFSET(L!$C$1,MATCH("Instructions"&amp;ADDRESS(ROW(),COLUMN(),4),L!$A:$A,0)-1,SL,,)</f>
        <v>6. Bergbauanlage Land -  Benutzen Sie bitte das Pull-down Menü, um das Land der Bergbauanlage auszuwählen.</v>
      </c>
      <c r="B71" s="178"/>
    </row>
    <row r="72" spans="1:2" ht="30">
      <c r="A72" s="92" t="str">
        <f ca="1">OFFSET(L!$C$1,MATCH("Instructions"&amp;ADDRESS(ROW(),COLUMN(),4),L!$A:$A,0)-1,SL,,)</f>
        <v>7. Straße der Bergbauanlage – Geben Sie den Straßennamen des Bergbauanlage Standortes an. Das Ausfüllen dieses Feldes ist freiwillig.</v>
      </c>
      <c r="B72" s="178"/>
    </row>
    <row r="73" spans="1:2" ht="30">
      <c r="A73" s="92" t="str">
        <f ca="1">OFFSET(L!$C$1,MATCH("Instructions"&amp;ADDRESS(ROW(),COLUMN(),4),L!$A:$A,0)-1,SL,,)</f>
        <v>8. Ort der Bergbauanlage – Geben Sie den Namen des Ortes an, in dem sich die Bergbauanlage befindet. Das Ausfüllen dieses Feldes ist freiwillig.</v>
      </c>
      <c r="B73" s="178"/>
    </row>
    <row r="74" spans="1:2" ht="30">
      <c r="A74" s="92" t="str">
        <f ca="1">OFFSET(L!$C$1,MATCH("Instructions"&amp;ADDRESS(ROW(),COLUMN(),4),L!$A:$A,0)-1,SL,,)</f>
        <v>9. Standort der Bergbauanlage: Ggf. Bundesland/Region/Provinz – Geben Sie das Bundesland oder die Region/Provinz des Bergbauanlage Standortes an. Das Ausfüllen dieses Feldes ist freiwillig.</v>
      </c>
      <c r="B74" s="178"/>
    </row>
    <row r="75" spans="1:2" ht="120">
      <c r="A75" s="92"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8"/>
    </row>
    <row r="76" spans="1:2" ht="45">
      <c r="A76" s="92"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8"/>
    </row>
    <row r="77" spans="1:2" ht="60">
      <c r="A77" s="92"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8"/>
    </row>
    <row r="78" spans="1:2" ht="30">
      <c r="A78" s="92" t="str">
        <f ca="1">OFFSET(L!$C$1,MATCH("Instructions"&amp;ADDRESS(ROW(),COLUMN(),4),L!$A:$A,0)-1,SL,,)</f>
        <v xml:space="preserve">13. Anmerkungen - geben Sie Ihre Anmerkungen zu den Bergbauanlagen in das Textfeld ein. Beispiel: Mine is being acquired by Company YYY </v>
      </c>
      <c r="B78" s="178"/>
    </row>
    <row r="79" spans="1:2" ht="15">
      <c r="A79" s="216"/>
      <c r="B79" s="178"/>
    </row>
    <row r="80" spans="1:2" ht="90">
      <c r="A80" s="217"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8"/>
    </row>
    <row r="81" spans="1:2" ht="15">
      <c r="A81" s="216"/>
      <c r="B81" s="178"/>
    </row>
    <row r="82" spans="1:2" ht="18" customHeight="1">
      <c r="A82" s="93" t="str">
        <f ca="1">OFFSET(L!$C$1,MATCH("Instructions"&amp;ADDRESS(ROW(),COLUMN(),4),L!$A:$A,0)-1,SL,,)</f>
        <v>Allgemeine Geschäftsbedingungen (AGB)</v>
      </c>
      <c r="B82" s="178"/>
    </row>
    <row r="83" spans="1:2" ht="150">
      <c r="A83" s="93"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8"/>
    </row>
    <row r="84" spans="1:2" ht="75">
      <c r="A84" s="93"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8"/>
    </row>
    <row r="85" spans="1:2" ht="75">
      <c r="A85" s="93"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8"/>
    </row>
    <row r="86" spans="1:2" ht="150">
      <c r="A86" s="93"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8"/>
    </row>
    <row r="87" spans="1:2" ht="45">
      <c r="A87" s="93"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8"/>
    </row>
    <row r="88" spans="1:2" ht="30">
      <c r="A88" s="93" t="str">
        <f ca="1">OFFSET(L!$C$1,MATCH("Instructions"&amp;ADDRESS(ROW(),COLUMN(),4),L!$A:$A,0)-1,SL,,)</f>
        <v xml:space="preserve">Beim Bearbeiten und der Benutzung der Liste oder eines jeglichen Werkzeuges und der Beachtung dessen, stimmt der Anwender dem vorhergehenden zu.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Posten</v>
      </c>
      <c r="C2" s="176" t="str">
        <f ca="1">OFFSET(L!$C$1,MATCH("Definitions"&amp;ADDRESS(ROW(),COLUMN(),4),L!$A:$A,0)-1,SL,,)</f>
        <v>Definition</v>
      </c>
      <c r="D2" s="398"/>
      <c r="E2" s="177"/>
    </row>
    <row r="3" spans="1:8" ht="60">
      <c r="A3" s="175"/>
      <c r="B3" s="176" t="str">
        <f ca="1">OFFSET(L!$C$1,MATCH("Definitions"&amp;ADDRESS(ROW(),COLUMN(),4),L!$A:$A,0)-1,SL,,)</f>
        <v>Bevollmächtigter</v>
      </c>
      <c r="C3" s="176"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8"/>
      <c r="E3" s="178"/>
    </row>
    <row r="4" spans="1:8" ht="60">
      <c r="A4" s="175"/>
      <c r="B4" s="176" t="str">
        <f ca="1">OFFSET(L!$C$1,MATCH("Definitions"&amp;ADDRESS(ROW(),COLUMN(),4),L!$A:$A,0)-1,SL,,)</f>
        <v>Cobalt (Co) Raffinerie (Schmelzhutte)</v>
      </c>
      <c r="C4" s="176" t="str">
        <f ca="1">OFFSET(L!$C$1,MATCH("Definitions"&amp;ADDRESS(ROW(),COLUMN(),4),L!$A:$A,0)-1,SL,,)</f>
        <v>Ein Unternehmen, das Cobaltkonzentrate, Zwischenprodukte oder recycelte Rohstoffe verarbeitet und ein Cobaltprodukt zur direkten Verwendung in einem nachgelagerten Herstellungsprozess herstellt.</v>
      </c>
      <c r="D4" s="398"/>
      <c r="E4" s="178" t="s">
        <v>13</v>
      </c>
    </row>
    <row r="5" spans="1:8" ht="75">
      <c r="A5" s="175"/>
      <c r="B5" s="176" t="str">
        <f ca="1">OFFSET(L!$C$1,MATCH("Definitions"&amp;ADDRESS(ROW(),COLUMN(),4),L!$A:$A,0)-1,SL,,)</f>
        <v>Konflikt- und Hochrisikogebiete (CAHRA)</v>
      </c>
      <c r="C5" s="176"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8"/>
      <c r="E5" s="178"/>
    </row>
    <row r="6" spans="1:8" ht="75">
      <c r="A6" s="175"/>
      <c r="B6" s="176" t="str">
        <f ca="1">OFFSET(L!$C$1,MATCH("Definitions"&amp;ADDRESS(ROW(),COLUMN(),4),L!$A:$A,0)-1,SL,,)</f>
        <v>Kupferverarbeiter*</v>
      </c>
      <c r="C6" s="176"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8"/>
      <c r="E6" s="178"/>
    </row>
    <row r="7" spans="1:8" ht="91.5" customHeight="1">
      <c r="A7" s="175"/>
      <c r="B7" s="176" t="str">
        <f ca="1">OFFSET(L!$C$1,MATCH("Definitions"&amp;ADDRESS(ROW(),COLUMN(),4),L!$A:$A,0)-1,SL,,)</f>
        <v>Erklärung Anwendungsbereich oder Klasse</v>
      </c>
      <c r="C7" s="176"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8"/>
      <c r="E7" s="178" t="s">
        <v>14</v>
      </c>
    </row>
    <row r="8" spans="1:8" ht="91.5" customHeight="1">
      <c r="A8" s="175"/>
      <c r="B8" s="176" t="str">
        <f ca="1">OFFSET(L!$C$1,MATCH("Definitions"&amp;ADDRESS(ROW(),COLUMN(),4),L!$A:$A,0)-1,SL,,)</f>
        <v>Sorgfaltspflicht</v>
      </c>
      <c r="C8" s="176"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8"/>
      <c r="E8" s="178"/>
    </row>
    <row r="9" spans="1:8" ht="75">
      <c r="A9" s="175"/>
      <c r="B9" s="176" t="str">
        <f ca="1">OFFSET(L!$C$1,MATCH("Definitions"&amp;ADDRESS(ROW(),COLUMN(),4),L!$A:$A,0)-1,SL,,)</f>
        <v>Natürlicher Graphit*</v>
      </c>
      <c r="C9" s="176"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8"/>
      <c r="E9" s="178" t="s">
        <v>15</v>
      </c>
    </row>
    <row r="10" spans="1:8" ht="75">
      <c r="A10" s="175"/>
      <c r="B10" s="176" t="str">
        <f ca="1">OFFSET(L!$C$1,MATCH("Definitions"&amp;ADDRESS(ROW(),COLUMN(),4),L!$A:$A,0)-1,SL,,)</f>
        <v>Hersteller von Graphit*</v>
      </c>
      <c r="C10" s="176"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8"/>
      <c r="E10" s="178" t="s">
        <v>16</v>
      </c>
    </row>
    <row r="11" spans="1:8" ht="90">
      <c r="A11" s="175"/>
      <c r="B11" s="176" t="str">
        <f ca="1">OFFSET(L!$C$1,MATCH("Definitions"&amp;ADDRESS(ROW(),COLUMN(),4),L!$A:$A,0)-1,SL,,)</f>
        <v>Unabhängige Private Wirtschaftsprüfungsgesellschaft</v>
      </c>
      <c r="C11" s="176"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8"/>
      <c r="E11" s="178" t="s">
        <v>15</v>
      </c>
      <c r="H11" s="155">
        <v>14</v>
      </c>
    </row>
    <row r="12" spans="1:8" ht="45">
      <c r="A12" s="175"/>
      <c r="B12" s="176" t="str">
        <f ca="1">OFFSET(L!$C$1,MATCH("Definitions"&amp;ADDRESS(ROW(),COLUMN(),4),L!$A:$A,0)-1,SL,,)</f>
        <v>Absichtlich hinzugefügt</v>
      </c>
      <c r="C12" s="176"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8"/>
      <c r="E12" s="178"/>
    </row>
    <row r="13" spans="1:8" ht="90">
      <c r="A13" s="175"/>
      <c r="B13" s="176" t="str">
        <f ca="1">OFFSET(L!$C$1,MATCH("Definitions"&amp;ADDRESS(ROW(),COLUMN(),4),L!$A:$A,0)-1,SL,,)</f>
        <v>Lithiumverarbeiter*</v>
      </c>
      <c r="C13" s="176"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8"/>
      <c r="E13" s="178"/>
    </row>
    <row r="14" spans="1:8" ht="135">
      <c r="A14" s="175"/>
      <c r="B14" s="176" t="str">
        <f ca="1">OFFSET(L!$C$1,MATCH("Definitions"&amp;ADDRESS(ROW(),COLUMN(),4),L!$A:$A,0)-1,SL,,)</f>
        <v>OECD</v>
      </c>
      <c r="C14" s="176"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8"/>
      <c r="E14" s="178"/>
    </row>
    <row r="15" spans="1:8" ht="30">
      <c r="A15" s="175"/>
      <c r="B15" s="176" t="str">
        <f ca="1">OFFSET(L!$C$1,MATCH("Definitions"&amp;ADDRESS(ROW(),COLUMN(),4),L!$A:$A,0)-1,SL,,)</f>
        <v>Natürlicher Glimmer</v>
      </c>
      <c r="C15" s="176" t="str">
        <f ca="1">OFFSET(L!$C$1,MATCH("Definitions"&amp;ADDRESS(ROW(),COLUMN(),4),L!$A:$A,0)-1,SL,,)</f>
        <v>Natürlicher Glimmer ist ein Mineral, das abgebaut wird oder natürlich vorkommt, wie Muskovite und Phlogopite.</v>
      </c>
      <c r="D15" s="398"/>
      <c r="E15" s="178"/>
    </row>
    <row r="16" spans="1:8" ht="45">
      <c r="A16" s="175"/>
      <c r="B16" s="176" t="str">
        <f ca="1">OFFSET(L!$C$1,MATCH("Definitions"&amp;ADDRESS(ROW(),COLUMN(),4),L!$A:$A,0)-1,SL,,)</f>
        <v>Synthetischer Glimmer (Fluorophlogopite)</v>
      </c>
      <c r="C16" s="176" t="str">
        <f ca="1">OFFSET(L!$C$1,MATCH("Definitions"&amp;ADDRESS(ROW(),COLUMN(),4),L!$A:$A,0)-1,SL,,)</f>
        <v xml:space="preserve">Synthetischer Glimmer (Fluorophlogopite) ist ein von Menschen hergestelltes Material, das aus Materialien wie Magnesium, Aluminium und Silizium besteht. </v>
      </c>
      <c r="D16" s="398"/>
      <c r="E16" s="178" t="s">
        <v>15</v>
      </c>
    </row>
    <row r="17" spans="1:5" ht="90">
      <c r="A17" s="175"/>
      <c r="B17" s="176" t="str">
        <f ca="1">OFFSET(L!$C$1,MATCH("Definitions"&amp;ADDRESS(ROW(),COLUMN(),4),L!$A:$A,0)-1,SL,,)</f>
        <v>Glimmerprozessor</v>
      </c>
      <c r="C17" s="176"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8"/>
      <c r="E17" s="178"/>
    </row>
    <row r="18" spans="1:5" ht="75">
      <c r="A18" s="175"/>
      <c r="B18" s="176" t="str">
        <f ca="1">OFFSET(L!$C$1,MATCH("Definitions"&amp;ADDRESS(ROW(),COLUMN(),4),L!$A:$A,0)-1,SL,,)</f>
        <v>Nickelverarbeiter*</v>
      </c>
      <c r="C18" s="176"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8"/>
      <c r="E18" s="178"/>
    </row>
    <row r="19" spans="1:5" ht="135">
      <c r="A19" s="175"/>
      <c r="B19" s="176" t="str">
        <f ca="1">OFFSET(L!$C$1,MATCH("Definitions"&amp;ADDRESS(ROW(),COLUMN(),4),L!$A:$A,0)-1,SL,,)</f>
        <v>Prozessor</v>
      </c>
      <c r="C19" s="176"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9" s="398"/>
      <c r="E19" s="178"/>
    </row>
    <row r="20" spans="1:5" ht="45">
      <c r="A20" s="175"/>
      <c r="B20" s="176" t="str">
        <f ca="1">OFFSET(L!$C$1,MATCH("Definitions"&amp;ADDRESS(ROW(),COLUMN(),4),L!$A:$A,0)-1,SL,,)</f>
        <v>Produkt</v>
      </c>
      <c r="C20" s="176"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8"/>
      <c r="E20" s="178"/>
    </row>
    <row r="21" spans="1:5" ht="135">
      <c r="A21" s="175"/>
      <c r="B21" s="176" t="str">
        <f ca="1">OFFSET(L!$C$1,MATCH("Definitions"&amp;ADDRESS(ROW(),COLUMN(),4),L!$A:$A,0)-1,SL,,)</f>
        <v>Recycling oder Schrott Quellen</v>
      </c>
      <c r="C21" s="176" t="str">
        <f ca="1">OFFSET(L!$C$1,MATCH("Definitions"&amp;ADDRESS(ROW(),COLUMN(),4),L!$A:$A,0)-1,SL,,)</f>
        <v>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v>
      </c>
      <c r="D21" s="398"/>
      <c r="E21" s="178" t="s">
        <v>15</v>
      </c>
    </row>
    <row r="22" spans="1:5" ht="75">
      <c r="A22" s="175"/>
      <c r="B22" s="176" t="str">
        <f ca="1">OFFSET(L!$C$1,MATCH("Definitions"&amp;ADDRESS(ROW(),COLUMN(),4),L!$A:$A,0)-1,SL,,)</f>
        <v>Responsible Business Alliance (RBA)</v>
      </c>
      <c r="C22" s="176" t="str">
        <f ca="1">OFFSET(L!$C$1,MATCH("Definitions"&amp;ADDRESS(ROW(),COLUMN(),4),L!$A:$A,0)-1,SL,,)</f>
        <v>Die Responsible Business Alliance wurde 2004 gegründet und ist die weltweit größte Branchenkoalition, die sich der Verantwortung in der Elektroniklieferkette widmet. (http://www.responsiblebusiness.org)</v>
      </c>
      <c r="D22" s="398"/>
      <c r="E22" s="178" t="s">
        <v>16</v>
      </c>
    </row>
    <row r="23" spans="1:5" ht="60">
      <c r="A23" s="175"/>
      <c r="B23" s="176" t="str">
        <f ca="1">OFFSET(L!$C$1,MATCH("Definitions"&amp;ADDRESS(ROW(),COLUMN(),4),L!$A:$A,0)-1,SL,,)</f>
        <v>Responsible Minerals Assurance Process (RMAP)</v>
      </c>
      <c r="C23" s="176"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8"/>
      <c r="E23" s="178"/>
    </row>
    <row r="24" spans="1:5" ht="180">
      <c r="A24" s="175"/>
      <c r="B24" s="176" t="str">
        <f ca="1">OFFSET(L!$C$1,MATCH("Definitions"&amp;ADDRESS(ROW(),COLUMN(),4),L!$A:$A,0)-1,SL,,)</f>
        <v>Responsible Minerals Initiative</v>
      </c>
      <c r="C24" s="176"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8"/>
      <c r="E24" s="178" t="s">
        <v>15</v>
      </c>
    </row>
    <row r="25" spans="1:5" ht="165">
      <c r="A25" s="175"/>
      <c r="B25" s="176" t="str">
        <f ca="1">OFFSET(L!$C$1,MATCH("Definitions"&amp;ADDRESS(ROW(),COLUMN(),4),L!$A:$A,0)-1,SL,,)</f>
        <v>RMAP Konforme Smelter Liste</v>
      </c>
      <c r="C25" s="176"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8"/>
      <c r="E25" s="178" t="s">
        <v>13</v>
      </c>
    </row>
    <row r="26" spans="1:5" ht="90">
      <c r="A26" s="175"/>
      <c r="B26" s="176" t="str">
        <f ca="1">OFFSET(L!$C$1,MATCH("Definitions"&amp;ADDRESS(ROW(),COLUMN(),4),L!$A:$A,0)-1,SL,,)</f>
        <v>Schmelzhütte</v>
      </c>
      <c r="C26" s="176"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8"/>
      <c r="E26" s="178"/>
    </row>
    <row r="27" spans="1:5" ht="60">
      <c r="A27" s="175"/>
      <c r="B27" s="176" t="str">
        <f ca="1">OFFSET(L!$C$1,MATCH("Definitions"&amp;ADDRESS(ROW(),COLUMN(),4),L!$A:$A,0)-1,SL,,)</f>
        <v>Schmelzhütte Id-Nummer</v>
      </c>
      <c r="C27" s="176"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8"/>
      <c r="E27" s="178"/>
    </row>
    <row r="28" spans="1:5" ht="15">
      <c r="A28" s="175"/>
      <c r="B28" s="400" t="str">
        <f ca="1">OFFSET(L!$C$1,MATCH("Definitions"&amp;ADDRESS(ROW(),COLUMN(),4),L!$A:$A,0)-1,SL,,)</f>
        <v>* Weitere Informationen zu primären und sekundären Quellen für dieses Mineral finden Sie im EMRT-Leitfaden zum Ausfüllen.</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79" sqref="D79:E79"/>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Erweiterte Vorlage für Mineralienberichte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17897</v>
      </c>
      <c r="E3" s="422"/>
      <c r="F3" s="423"/>
      <c r="G3" s="423"/>
      <c r="H3" s="423"/>
      <c r="I3" s="423"/>
      <c r="J3" s="383" t="s">
        <v>19553</v>
      </c>
      <c r="K3" s="29"/>
      <c r="L3" s="101"/>
      <c r="P3" s="38">
        <f>MATCH($D$3,LN,0)</f>
        <v>6</v>
      </c>
    </row>
    <row r="4" spans="1:34" ht="15.75">
      <c r="A4" s="27"/>
      <c r="B4" s="447" t="str">
        <f ca="1">OFFSET(L!$C$1,MATCH("Declaration"&amp;ADDRESS(ROW(),COLUMN(),4),L!$A:$A,0)-1,SL,,)</f>
        <v>Der Zweck dieses Dokuments ist die Erfassung von Beschaffungsinformationen für Cobalt und natürlicher Glimmer, welche in Produkten genutzt werden.</v>
      </c>
      <c r="C4" s="447"/>
      <c r="D4" s="447"/>
      <c r="E4" s="447"/>
      <c r="F4" s="447"/>
      <c r="G4" s="447"/>
      <c r="H4" s="447"/>
      <c r="I4" s="451" t="str">
        <f ca="1">OFFSET(L!$C$1,MATCH("Declaration"&amp;ADDRESS(ROW(),COLUMN(),4),L!$A:$A,0)-1,SL,,)</f>
        <v>Link zu den Bedingungen</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Pflichtfelder sind mit einem Sternchen (*) gekennzeichnet.  Im Tab „Instruktionen“ finden Sie eine Anleitung zur Beantwortung aller Fragen.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Firmenangaben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Firmenname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Geltungsbereich der Erklärung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Beschreibung des Geltungsbereichs</v>
      </c>
      <c r="C10" s="111"/>
      <c r="D10" s="448" t="s">
        <v>20353</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31.5">
      <c r="A12" s="31"/>
      <c r="B12" s="382" t="str">
        <f ca="1">OFFSET(L!$C$1,MATCH("Declaration"&amp;ADDRESS(ROW(),COLUMN(),4),L!$A:$A,0)-1,SL,,)</f>
        <v>Das antragstellende Unternehmen muss alle Mineralien ausgewählt, die in den Geltungsbereich der Erklärung fallen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HINWEIS: Die hier eingetragenen Mineralien spiegeln sich in den Fragen 1-7 und C wider sind alphabetisch sortiert. Bitte achten Sie darauf, dass die Antworten mit den gewünschten Mineralien übereinstimmen.</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6"/>
      <c r="D16" s="425" t="s">
        <v>20354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6"/>
      <c r="D17" s="425" t="s">
        <v>20355</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6"/>
      <c r="D18" s="425" t="s">
        <v>20356</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6"/>
      <c r="D19" s="425" t="s">
        <v>20357</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6"/>
      <c r="D20" s="433" t="s">
        <v>20358</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6"/>
      <c r="D21" s="425" t="s">
        <v>20359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6"/>
      <c r="D22" s="425" t="s">
        <v>20357</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6"/>
      <c r="D23" s="425" t="s">
        <v>20360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6"/>
      <c r="D24" s="433" t="s">
        <v>20358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3"/>
      <c r="D25" s="425" t="s">
        <v>20359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7"/>
      <c r="D26" s="436">
        <v>46132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Beantworten Sie die Fragen 1 - 7 entsprechend dem oben angegebenen Geltungsbereich</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13" t="str">
        <f ca="1">OFFSET(L!$C$1,MATCH("Declaration"&amp;ADDRESS(ROW(),COLUMN(),4),L!$A:$A,0)-1,SL,,)</f>
        <v>Antwort</v>
      </c>
      <c r="E29" s="413"/>
      <c r="F29" s="14"/>
      <c r="G29" s="37" t="str">
        <f ca="1">OFFSET(L!$C$1,MATCH("Declaration"&amp;ADDRESS(ROW(),COLUMN(),4),L!$A:$A,0)-1,SL,,)</f>
        <v>Kommentare</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22</v>
      </c>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20" t="str">
        <f ca="1">D29</f>
        <v>Antwort</v>
      </c>
      <c r="E41" s="420"/>
      <c r="F41" s="14"/>
      <c r="G41" s="37" t="str">
        <f ca="1">G29</f>
        <v>Kommentare</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20" t="str">
        <f ca="1">D29</f>
        <v>Antwort</v>
      </c>
      <c r="E53" s="420"/>
      <c r="F53" s="14"/>
      <c r="G53" s="37" t="str">
        <f ca="1">G29</f>
        <v>Kommentare</v>
      </c>
      <c r="H53" s="424"/>
      <c r="I53" s="424"/>
      <c r="J53" s="424"/>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26</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Stammt 100 Prozent des angegebenen Mineralien aus Recycling- oder Schrottquellen?(*)</v>
      </c>
      <c r="C65" s="6"/>
      <c r="D65" s="420" t="str">
        <f ca="1">D29</f>
        <v>Antwort</v>
      </c>
      <c r="E65" s="420"/>
      <c r="F65" s="14"/>
      <c r="G65" s="37" t="str">
        <f ca="1">G29</f>
        <v>Kommentare</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Wie hoch ist der Prozentsatz an Lieferanten, die auf Ihre Lieferkettenumfrage geantwortet haben?(*)</v>
      </c>
      <c r="C77" s="6"/>
      <c r="D77" s="420" t="str">
        <f ca="1">D29</f>
        <v>Antwort</v>
      </c>
      <c r="E77" s="420"/>
      <c r="F77" s="14"/>
      <c r="G77" s="37" t="str">
        <f ca="1">G29</f>
        <v>Kommentare</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28</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Kennen Sie alle Verhüttungsbetriebe oder Verarbeitungsunternehmen, die das angegebenen Mineralien für Ihre Lieferkette bereitstellen?(*)</v>
      </c>
      <c r="C89" s="6"/>
      <c r="D89" s="420" t="str">
        <f ca="1">D29</f>
        <v>Antwort</v>
      </c>
      <c r="E89" s="420"/>
      <c r="F89" s="14"/>
      <c r="G89" s="37" t="str">
        <f ca="1">G29</f>
        <v>Kommentare</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20" t="str">
        <f ca="1">D29</f>
        <v>Antwort</v>
      </c>
      <c r="E101" s="420"/>
      <c r="F101" s="14"/>
      <c r="G101" s="37" t="str">
        <f ca="1">G29</f>
        <v>Kommentare</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Beantworten Sie folgende Fragen auf Firmenebene</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0"/>
      <c r="D114" s="413" t="str">
        <f ca="1">D29</f>
        <v>Antwort</v>
      </c>
      <c r="E114" s="413"/>
      <c r="F114" s="46"/>
      <c r="G114" s="413" t="str">
        <f ca="1">G29</f>
        <v>Kommentare</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Haben Sie eine Richtlinie zur verantwortungsvollen Beschaffung von Mineralien aufgestellt?(*)</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Ist Ihre Richtlinie zur verantwortungsvollen Beschaffung von Mineralien auf Ihrer Website einsehbar? (Hinweis – Bei „Ja“ hat der Benutzer die URL im Anmerkungsfeld anzugeben.)(*)</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Verlangen Sie von Ihren direkten Lieferanten, das angegebenen Mineralien von Verhüttungsbetrieben, deren Sorgfaltspflichtpraktiken von einem unabhängigen Prüfungsprogramm einer dritten Partei überprüft worden sind?(*)</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Haben Sie Sorgfaltspflichtmaßnahmen für verantwortungsvolle Beschaffung in Kraft gesetzt?(*)</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Führt Ihr Unternehmen Lieferkettenumfragen bei Ihren relevanten Lieferanten zu angegebenen Mineralien durch?(*)</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Prüfen Sie die Sorgfaltspflichtangaben, die Sie von Ihren Lieferanten erhalten, gegen die Erwartungen Ihres Unternehmens?(*)</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Umfasst Ihr Prüfverfahren die Überwachung von Abhilfemaßnahmen?(*)</v>
      </c>
      <c r="C137" s="49"/>
      <c r="D137" s="404" t="s">
        <v>22</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12461668-F8CC-42A1-AAD0-BD2CDA159B13}"/>
    <hyperlink ref="D24" r:id="rId2" xr:uid="{D686A579-85E9-40EA-A957-942EE439C9B9}"/>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9" sqref="C9"/>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UM ZU BEGINNEN:</v>
      </c>
      <c r="C2" s="141"/>
      <c r="D2" s="141"/>
      <c r="E2" s="141"/>
      <c r="F2" s="160"/>
      <c r="G2" s="160"/>
      <c r="H2" s="160"/>
      <c r="I2" s="282"/>
      <c r="J2" s="464" t="str">
        <f ca="1">OFFSET(L!$C$1,MATCH("Smelter List"&amp;ADDRESS(ROW(),COLUMN(),4),L!$A:$A,0)-1,SL,,)</f>
        <v>Link zur "RMAP Conformant Smelter"- Liste</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 xml:space="preserve">Eingabespalte Schmelzhüttenidentifizierungsnummer </v>
      </c>
      <c r="B4" s="127" t="str">
        <f ca="1">OFFSET(L!$C$1,MATCH("Smelter List"&amp;ADDRESS(ROW(),COLUMN(),4),L!$A:$A,0)-1,SL,,)</f>
        <v>Metall (*)</v>
      </c>
      <c r="C4" s="127" t="str">
        <f ca="1">OFFSET(L!$C$1,MATCH("Smelter List"&amp;ADDRESS(ROW(),COLUMN(),4),L!$A:$A,0)-1,SL,,)</f>
        <v>Schmelzhüttensuche (*)</v>
      </c>
      <c r="D4" s="127" t="str">
        <f ca="1">OFFSET(L!$C$1,MATCH("Smelter List"&amp;ADDRESS(ROW(),COLUMN(),4),L!$A:$A,0)-1,SL,,)</f>
        <v>Schmelzhüttenname (1)</v>
      </c>
      <c r="E4" s="127" t="str">
        <f ca="1">OFFSET(L!$C$1,MATCH("Smelter List"&amp;ADDRESS(ROW(),COLUMN(),4),L!$A:$A,0)-1,SL,,)</f>
        <v>Schmelzhütten: Land (*)</v>
      </c>
      <c r="F4" s="127" t="str">
        <f ca="1">OFFSET(L!$C$1,MATCH("Smelter List"&amp;ADDRESS(ROW(),COLUMN(),4),L!$A:$A,0)-1,SL,,)</f>
        <v>Schmelzhütte Identifizierung</v>
      </c>
      <c r="G4" s="127" t="str">
        <f ca="1">OFFSET(L!$C$1,MATCH("Smelter List"&amp;ADDRESS(ROW(),COLUMN(),4),L!$A:$A,0)-1,SL,,)</f>
        <v>Quelle der Schmelzhütte Id-Nummer</v>
      </c>
      <c r="H4" s="128" t="str">
        <f ca="1">OFFSET(L!$C$1,MATCH("Smelter List"&amp;ADDRESS(ROW(),COLUMN(),4),L!$A:$A,0)-1,SL,,)</f>
        <v>Schmelzhütten: Straße</v>
      </c>
      <c r="I4" s="128" t="str">
        <f ca="1">OFFSET(L!$C$1,MATCH("Smelter List"&amp;ADDRESS(ROW(),COLUMN(),4),L!$A:$A,0)-1,SL,,)</f>
        <v>Schmelzhütten: Stadt</v>
      </c>
      <c r="J4" s="128" t="str">
        <f ca="1">OFFSET(L!$C$1,MATCH("Smelter List"&amp;ADDRESS(ROW(),COLUMN(),4),L!$A:$A,0)-1,SL,,)</f>
        <v>Schmelzhütten: Bundesland/Provinz</v>
      </c>
      <c r="K4" s="128" t="str">
        <f ca="1">OFFSET(L!$C$1,MATCH("Smelter List"&amp;ADDRESS(ROW(),COLUMN(),4),L!$A:$A,0)-1,SL,,)</f>
        <v xml:space="preserve">Schmelzhütten-Ansprechpartner: Name </v>
      </c>
      <c r="L4" s="128" t="str">
        <f ca="1">OFFSET(L!$C$1,MATCH("Smelter List"&amp;ADDRESS(ROW(),COLUMN(),4),L!$A:$A,0)-1,SL,,)</f>
        <v>Schmelzhütten-Ansprechpartner: E-mail</v>
      </c>
      <c r="M4" s="128" t="str">
        <f ca="1">OFFSET(L!$C$1,MATCH("Smelter List"&amp;ADDRESS(ROW(),COLUMN(),4),L!$A:$A,0)-1,SL,,)</f>
        <v>Vorgeschlagenen nächsten Schritte</v>
      </c>
      <c r="N4" s="128" t="str">
        <f ca="1">OFFSET(L!$C$1,MATCH("Smelter List"&amp;ADDRESS(ROW(),COLUMN(),4),L!$A:$A,0)-1,SL,,)</f>
        <v>Name der Mine(n) oder falls aus Recycling oder Schrott, tragen Sie "recycled" oder "Schrott" ein</v>
      </c>
      <c r="O4" s="128" t="str">
        <f ca="1">OFFSET(L!$C$1,MATCH("Smelter List"&amp;ADDRESS(ROW(),COLUMN(),4),L!$A:$A,0)-1,SL,,)</f>
        <v>Standort (Land) von Minen, falls aus Recycling oder Schrott gekauft, geben Sie "recycled" oder "Schrott" ein</v>
      </c>
      <c r="P4" s="128" t="str">
        <f ca="1">OFFSET(L!$C$1,MATCH("Smelter List"&amp;ADDRESS(ROW(),COLUMN(),4),L!$A:$A,0)-1,SL,,)</f>
        <v>Stammen 100% der Ausgangsstoffe der Schmelzhütte aus Recycling oder Schrott?</v>
      </c>
      <c r="Q4" s="129" t="str">
        <f ca="1">OFFSET(L!$C$1,MATCH("Smelter List"&amp;ADDRESS(ROW(),COLUMN(),4),L!$A:$A,0)-1,SL,,)</f>
        <v>Kommentare</v>
      </c>
      <c r="R4" s="127" t="s">
        <v>42</v>
      </c>
      <c r="S4" s="127" t="s">
        <v>43</v>
      </c>
      <c r="T4" s="127" t="s">
        <v>44</v>
      </c>
      <c r="U4" s="166"/>
      <c r="W4" s="139" t="s">
        <v>45</v>
      </c>
      <c r="X4" s="139" t="s">
        <v>46</v>
      </c>
      <c r="AB4" s="311"/>
      <c r="AC4" s="139" t="s">
        <v>19501</v>
      </c>
      <c r="AD4" s="139" t="s">
        <v>19502</v>
      </c>
      <c r="AH4" s="129" t="s">
        <v>26</v>
      </c>
    </row>
    <row r="5" spans="1:34" s="169" customFormat="1" ht="51">
      <c r="A5" s="196" t="s">
        <v>18121</v>
      </c>
      <c r="B5" s="302" t="s">
        <v>18108</v>
      </c>
      <c r="C5" s="151" t="s">
        <v>18120</v>
      </c>
      <c r="D5" s="148"/>
      <c r="E5" s="148" t="str">
        <f ca="1">IF(ISERROR($V5),"",OFFSET('Smelter Look-up'!$D$4,$V5-4,0)&amp;"")</f>
        <v>GERMANY</v>
      </c>
      <c r="F5" s="148" t="str">
        <f ca="1">IF(ISERROR($V5),"",OFFSET('Smelter Look-up'!$E$4,$V5-4,0))</f>
        <v>CID004220</v>
      </c>
      <c r="G5" s="148" t="str">
        <f ca="1">IF(C5=$X$4,"Enter smelter details",IF(ISERROR($V5),"",OFFSET('Smelter Look-up'!$F$4,$V5-4,0)))</f>
        <v>RMI</v>
      </c>
      <c r="H5" s="204">
        <f ca="1">IF(ISERROR($V5),"",OFFSET('Smelter Look-up'!$G$4,$V5-4,0))</f>
        <v>0</v>
      </c>
      <c r="I5" s="205" t="str">
        <f ca="1">IF(ISERROR($V5),"",OFFSET('Smelter Look-up'!$H$4,$V5-4,0))</f>
        <v>Hamburg</v>
      </c>
      <c r="J5" s="205" t="str">
        <f ca="1">IF(ISERROR($V5),"",OFFSET('Smelter Look-up'!$I$4,$V5-4,0))</f>
        <v>Hamburg</v>
      </c>
      <c r="K5" s="149"/>
      <c r="L5" s="149"/>
      <c r="M5" s="149"/>
      <c r="N5" s="149"/>
      <c r="O5" s="149"/>
      <c r="P5" s="207"/>
      <c r="Q5" s="150"/>
      <c r="R5" s="148" t="str">
        <f ca="1">IF(ISERROR($V5),"",OFFSET('Smelter Look-up'!$C$4,$V5-4,0)&amp;"")</f>
        <v>Aurubis AG, Hamburg</v>
      </c>
      <c r="S5" s="154" t="str">
        <f t="shared" ref="S5:S12" ca="1" si="0">IF(B5="","",IF(ISERROR(MATCH($E5,CL,0)),"Unknown",INDIRECT("'C'!$A$"&amp;MATCH($E5,CL,0)+1)))</f>
        <v>DE</v>
      </c>
      <c r="T5" s="154" t="str">
        <f ca="1">IF(B5="","",IF(ISERROR(MATCH($J5,SorP!$B$1:$B$6261,0)),"",INDIRECT("'SorP'!$A$"&amp;MATCH($S5&amp;$J5,SorP!C:C,0))))</f>
        <v>DE-HH</v>
      </c>
      <c r="U5" s="167"/>
      <c r="V5" s="168">
        <f>IF(C5="",NA(),MATCH($B5&amp;$C5,'Smelter Look-up'!$J:$J,0))</f>
        <v>193</v>
      </c>
      <c r="X5" s="169">
        <f t="shared" ref="X5:X12" ca="1" si="1">IF(AND(C5="Smelter not listed",OR(LEN(D5)=0,LEN(E5)=0)),1,0)</f>
        <v>0</v>
      </c>
      <c r="AB5" s="312" t="str">
        <f t="shared" ref="AB5:AB12" si="2">IF(C5="","",B5)</f>
        <v>Copper</v>
      </c>
      <c r="AC5" s="169" t="str">
        <f>B5</f>
        <v>Copper</v>
      </c>
      <c r="AD5" s="169" t="str">
        <f>IF(C5="Smelter not listed",D5,C5)</f>
        <v>Aurubis Hamburg AG</v>
      </c>
    </row>
    <row r="6" spans="1:34" s="169" customFormat="1" ht="38.25">
      <c r="A6" s="196" t="s">
        <v>18123</v>
      </c>
      <c r="B6" s="302" t="s">
        <v>18108</v>
      </c>
      <c r="C6" s="151" t="s">
        <v>18122</v>
      </c>
      <c r="D6" s="148"/>
      <c r="E6" s="148" t="str">
        <f ca="1">IF(ISERROR($V6),"",OFFSET('Smelter Look-up'!$D$4,$V6-4,0)&amp;"")</f>
        <v>BELGIUM</v>
      </c>
      <c r="F6" s="148" t="str">
        <f ca="1">IF(ISERROR($V6),"",OFFSET('Smelter Look-up'!$E$4,$V6-4,0))</f>
        <v>CID004080</v>
      </c>
      <c r="G6" s="148" t="str">
        <f ca="1">IF(C6=$X$4,"Enter smelter details",IF(ISERROR($V6),"",OFFSET('Smelter Look-up'!$F$4,$V6-4,0)))</f>
        <v>RMI</v>
      </c>
      <c r="H6" s="204">
        <f ca="1">IF(ISERROR($V6),"",OFFSET('Smelter Look-up'!$G$4,$V6-4,0))</f>
        <v>0</v>
      </c>
      <c r="I6" s="205" t="str">
        <f ca="1">IF(ISERROR($V6),"",OFFSET('Smelter Look-up'!$H$4,$V6-4,0))</f>
        <v>Olen</v>
      </c>
      <c r="J6" s="205" t="str">
        <f ca="1">IF(ISERROR($V6),"",OFFSET('Smelter Look-up'!$I$4,$V6-4,0))</f>
        <v>Antwerpen</v>
      </c>
      <c r="K6" s="149"/>
      <c r="L6" s="149"/>
      <c r="M6" s="149"/>
      <c r="N6" s="149"/>
      <c r="O6" s="149"/>
      <c r="P6" s="207"/>
      <c r="Q6" s="150"/>
      <c r="R6" s="148" t="str">
        <f ca="1">IF(ISERROR($V6),"",OFFSET('Smelter Look-up'!$C$4,$V6-4,0)&amp;"")</f>
        <v>Aurubis Olen NV</v>
      </c>
      <c r="S6" s="154" t="str">
        <f t="shared" ca="1" si="0"/>
        <v>BE</v>
      </c>
      <c r="T6" s="154" t="str">
        <f ca="1">IF(B6="","",IF(ISERROR(MATCH($J6,SorP!$B$1:$B$6261,0)),"",INDIRECT("'SorP'!$A$"&amp;MATCH($S6&amp;$J6,SorP!C:C,0))))</f>
        <v>BE-VAN</v>
      </c>
      <c r="U6" s="167"/>
      <c r="V6" s="168">
        <f>IF(C6="",NA(),MATCH($B6&amp;$C6,'Smelter Look-up'!$J:$J,0))</f>
        <v>195</v>
      </c>
      <c r="X6" s="169">
        <f t="shared" ca="1" si="1"/>
        <v>0</v>
      </c>
      <c r="AB6" s="312" t="str">
        <f t="shared" si="2"/>
        <v>Copper</v>
      </c>
      <c r="AC6" s="169" t="str">
        <f t="shared" ref="AC6:AC69" si="3">B6</f>
        <v>Copper</v>
      </c>
      <c r="AD6" s="169" t="str">
        <f t="shared" ref="AD6:AD69" si="4">IF(C6="Smelter not listed",D6,C6)</f>
        <v>Aurubis Olen nv</v>
      </c>
    </row>
    <row r="7" spans="1:34" s="169" customFormat="1" ht="51">
      <c r="A7" s="196" t="s">
        <v>18118</v>
      </c>
      <c r="B7" s="302" t="s">
        <v>18108</v>
      </c>
      <c r="C7" s="151" t="s">
        <v>18117</v>
      </c>
      <c r="D7" s="148"/>
      <c r="E7" s="148" t="str">
        <f ca="1">IF(ISERROR($V7),"",OFFSET('Smelter Look-up'!$D$4,$V7-4,0)&amp;"")</f>
        <v>BULGARIA</v>
      </c>
      <c r="F7" s="148" t="str">
        <f ca="1">IF(ISERROR($V7),"",OFFSET('Smelter Look-up'!$E$4,$V7-4,0))</f>
        <v>CID004085</v>
      </c>
      <c r="G7" s="148" t="str">
        <f ca="1">IF(C7=$X$4,"Enter smelter details",IF(ISERROR($V7),"",OFFSET('Smelter Look-up'!$F$4,$V7-4,0)))</f>
        <v>RMI</v>
      </c>
      <c r="H7" s="204">
        <f ca="1">IF(ISERROR($V7),"",OFFSET('Smelter Look-up'!$G$4,$V7-4,0))</f>
        <v>0</v>
      </c>
      <c r="I7" s="205" t="str">
        <f ca="1">IF(ISERROR($V7),"",OFFSET('Smelter Look-up'!$H$4,$V7-4,0))</f>
        <v>Pirdop</v>
      </c>
      <c r="J7" s="205" t="str">
        <f ca="1">IF(ISERROR($V7),"",OFFSET('Smelter Look-up'!$I$4,$V7-4,0))</f>
        <v>Sofia</v>
      </c>
      <c r="K7" s="149"/>
      <c r="L7" s="149"/>
      <c r="M7" s="149"/>
      <c r="N7" s="149"/>
      <c r="O7" s="149"/>
      <c r="P7" s="207"/>
      <c r="Q7" s="150"/>
      <c r="R7" s="148" t="str">
        <f ca="1">IF(ISERROR($V7),"",OFFSET('Smelter Look-up'!$C$4,$V7-4,0)&amp;"")</f>
        <v>Aurubis Pirdop Bulgaria AD</v>
      </c>
      <c r="S7" s="154" t="str">
        <f t="shared" ca="1" si="0"/>
        <v>BG</v>
      </c>
      <c r="T7" s="154" t="str">
        <f ca="1">IF(B7="","",IF(ISERROR(MATCH($J7,SorP!$B$1:$B$6261,0)),"",INDIRECT("'SorP'!$A$"&amp;MATCH($S7&amp;$J7,SorP!C:C,0))))</f>
        <v>BG-23</v>
      </c>
      <c r="U7" s="167"/>
      <c r="V7" s="168">
        <f>IF(C7="",NA(),MATCH($B7&amp;$C7,'Smelter Look-up'!$J:$J,0))</f>
        <v>191</v>
      </c>
      <c r="X7" s="169">
        <f t="shared" ca="1" si="1"/>
        <v>0</v>
      </c>
      <c r="AB7" s="312" t="str">
        <f t="shared" si="2"/>
        <v>Copper</v>
      </c>
      <c r="AC7" s="169" t="str">
        <f t="shared" si="3"/>
        <v>Copper</v>
      </c>
      <c r="AD7" s="169" t="str">
        <f t="shared" si="4"/>
        <v>Aurubis Bulgaria</v>
      </c>
    </row>
    <row r="8" spans="1:34" s="169" customFormat="1" ht="38.25">
      <c r="A8" s="196" t="s">
        <v>18130</v>
      </c>
      <c r="B8" s="302" t="s">
        <v>18108</v>
      </c>
      <c r="C8" s="151" t="s">
        <v>18129</v>
      </c>
      <c r="D8" s="148"/>
      <c r="E8" s="148" t="str">
        <f ca="1">IF(ISERROR($V8),"",OFFSET('Smelter Look-up'!$D$4,$V8-4,0)&amp;"")</f>
        <v>FINLAND</v>
      </c>
      <c r="F8" s="148" t="str">
        <f ca="1">IF(ISERROR($V8),"",OFFSET('Smelter Look-up'!$E$4,$V8-4,0))</f>
        <v>CID004442</v>
      </c>
      <c r="G8" s="148" t="str">
        <f ca="1">IF(C8=$X$4,"Enter smelter details",IF(ISERROR($V8),"",OFFSET('Smelter Look-up'!$F$4,$V8-4,0)))</f>
        <v>RMI</v>
      </c>
      <c r="H8" s="204">
        <f ca="1">IF(ISERROR($V8),"",OFFSET('Smelter Look-up'!$G$4,$V8-4,0))</f>
        <v>0</v>
      </c>
      <c r="I8" s="205" t="str">
        <f ca="1">IF(ISERROR($V8),"",OFFSET('Smelter Look-up'!$H$4,$V8-4,0))</f>
        <v>Harjavalta</v>
      </c>
      <c r="J8" s="205" t="str">
        <f ca="1">IF(ISERROR($V8),"",OFFSET('Smelter Look-up'!$I$4,$V8-4,0))</f>
        <v>Satakunta</v>
      </c>
      <c r="K8" s="149"/>
      <c r="L8" s="149"/>
      <c r="M8" s="149"/>
      <c r="N8" s="149"/>
      <c r="O8" s="149"/>
      <c r="P8" s="207"/>
      <c r="Q8" s="150"/>
      <c r="R8" s="148" t="str">
        <f ca="1">IF(ISERROR($V8),"",OFFSET('Smelter Look-up'!$C$4,$V8-4,0)&amp;"")</f>
        <v>Boliden Harjavalta Oy</v>
      </c>
      <c r="S8" s="154" t="str">
        <f t="shared" ca="1" si="0"/>
        <v>FI</v>
      </c>
      <c r="T8" s="154" t="str">
        <f ca="1">IF(B8="","",IF(ISERROR(MATCH($J8,SorP!$B$1:$B$6261,0)),"",INDIRECT("'SorP'!$A$"&amp;MATCH($S8&amp;$J8,SorP!C:C,0))))</f>
        <v>FI-17</v>
      </c>
      <c r="U8" s="167"/>
      <c r="V8" s="168">
        <f>IF(C8="",NA(),MATCH($B8&amp;$C8,'Smelter Look-up'!$J:$J,0))</f>
        <v>200</v>
      </c>
      <c r="X8" s="169">
        <f t="shared" ca="1" si="1"/>
        <v>0</v>
      </c>
      <c r="AB8" s="312" t="str">
        <f t="shared" si="2"/>
        <v>Copper</v>
      </c>
      <c r="AC8" s="169" t="str">
        <f t="shared" si="3"/>
        <v>Copper</v>
      </c>
      <c r="AD8" s="169" t="str">
        <f t="shared" si="4"/>
        <v>Boliden Harjavalta Oy</v>
      </c>
    </row>
    <row r="9" spans="1:34" s="169" customFormat="1" ht="63.75">
      <c r="A9" s="196" t="s">
        <v>18132</v>
      </c>
      <c r="B9" s="302" t="s">
        <v>18108</v>
      </c>
      <c r="C9" s="151" t="s">
        <v>18131</v>
      </c>
      <c r="D9" s="148"/>
      <c r="E9" s="148" t="str">
        <f ca="1">IF(ISERROR($V9),"",OFFSET('Smelter Look-up'!$D$4,$V9-4,0)&amp;"")</f>
        <v>SWEDEN</v>
      </c>
      <c r="F9" s="148" t="str">
        <f ca="1">IF(ISERROR($V9),"",OFFSET('Smelter Look-up'!$E$4,$V9-4,0))</f>
        <v>CID004473</v>
      </c>
      <c r="G9" s="148" t="str">
        <f ca="1">IF(C9=$X$4,"Enter smelter details",IF(ISERROR($V9),"",OFFSET('Smelter Look-up'!$F$4,$V9-4,0)))</f>
        <v>RMI</v>
      </c>
      <c r="H9" s="204">
        <f ca="1">IF(ISERROR($V9),"",OFFSET('Smelter Look-up'!$G$4,$V9-4,0))</f>
        <v>0</v>
      </c>
      <c r="I9" s="205" t="str">
        <f ca="1">IF(ISERROR($V9),"",OFFSET('Smelter Look-up'!$H$4,$V9-4,0))</f>
        <v>Skelleftea</v>
      </c>
      <c r="J9" s="205" t="str">
        <f ca="1">IF(ISERROR($V9),"",OFFSET('Smelter Look-up'!$I$4,$V9-4,0))</f>
        <v>Västerbottens län [SE-24]</v>
      </c>
      <c r="K9" s="149"/>
      <c r="L9" s="149"/>
      <c r="M9" s="149"/>
      <c r="N9" s="149"/>
      <c r="O9" s="149"/>
      <c r="P9" s="207"/>
      <c r="Q9" s="150"/>
      <c r="R9" s="148" t="str">
        <f ca="1">IF(ISERROR($V9),"",OFFSET('Smelter Look-up'!$C$4,$V9-4,0)&amp;"")</f>
        <v>Boliden Mineral AB (Ronnskar)</v>
      </c>
      <c r="S9" s="154" t="str">
        <f t="shared" ca="1" si="0"/>
        <v>SE</v>
      </c>
      <c r="T9" s="154" t="str">
        <f ca="1">IF(B9="","",IF(ISERROR(MATCH($J9,SorP!$B$1:$B$6261,0)),"",INDIRECT("'SorP'!$A$"&amp;MATCH($S9&amp;$J9,SorP!C:C,0))))</f>
        <v>SE-AC</v>
      </c>
      <c r="U9" s="167"/>
      <c r="V9" s="168">
        <f>IF(C9="",NA(),MATCH($B9&amp;$C9,'Smelter Look-up'!$J:$J,0))</f>
        <v>204</v>
      </c>
      <c r="X9" s="169">
        <f t="shared" ca="1" si="1"/>
        <v>0</v>
      </c>
      <c r="AB9" s="312" t="str">
        <f t="shared" si="2"/>
        <v>Copper</v>
      </c>
      <c r="AC9" s="169" t="str">
        <f t="shared" si="3"/>
        <v>Copper</v>
      </c>
      <c r="AD9" s="169" t="str">
        <f t="shared" si="4"/>
        <v>Boliden Ronnskar</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Um sicherzustellen, dass alle erforderlichen Felder vor dem Versand an ihren Kunden ausgefüllt sind, alle rot markierten Felder beachten.</v>
      </c>
      <c r="B1" s="470"/>
      <c r="C1" s="470"/>
      <c r="D1" s="107" t="str">
        <f ca="1">OFFSET(L!$C$1,MATCH("Checker"&amp;ADDRESS(ROW(),COLUMN(),4),L!$A:$A,0)-1,SL,,)</f>
        <v>Erforderliche Felder bitte vervollständigen.</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Erforderliche Felder</v>
      </c>
      <c r="B3" s="59" t="str">
        <f ca="1">OFFSET(L!$C$1,MATCH("Checker"&amp;ADDRESS(ROW(),COLUMN(),4),L!$A:$A,0)-1,SL,,)</f>
        <v>Antwort ist vorhanden</v>
      </c>
      <c r="C3" s="59" t="str">
        <f ca="1">OFFSET(L!$C$1,MATCH("Checker"&amp;ADDRESS(ROW(),COLUMN(),4),L!$A:$A,0)-1,SL,,)</f>
        <v>Notizen</v>
      </c>
      <c r="D3" s="59" t="str">
        <f ca="1">OFFSET(L!$C$1,MATCH("Checker"&amp;ADDRESS(ROW(),COLUMN(),4),L!$A:$A,0)-1,SL,,)</f>
        <v>Hyperlink zum Ursprung</v>
      </c>
      <c r="F3" s="60" t="s">
        <v>48</v>
      </c>
      <c r="G3" s="15" t="s">
        <v>49</v>
      </c>
      <c r="H3" s="15" t="s">
        <v>50</v>
      </c>
      <c r="I3" s="15" t="s">
        <v>51</v>
      </c>
      <c r="J3" s="15" t="s">
        <v>52</v>
      </c>
    </row>
    <row r="4" spans="1:10" ht="39">
      <c r="A4" s="134" t="str">
        <f ca="1">Declaration!B8</f>
        <v>Firmenname (*):</v>
      </c>
      <c r="B4" s="354" t="str">
        <f>Declaration!D8</f>
        <v>HAHN GmbH &amp; Co. KG</v>
      </c>
      <c r="C4" s="135" t="str">
        <f t="shared" ref="C4:C11" ca="1" si="0">IF(H4=1,J4,I4)</f>
        <v>Vollständig</v>
      </c>
      <c r="D4" s="202" t="str">
        <f>IF(H4=1,"Click here to enter Company Name","")</f>
        <v/>
      </c>
      <c r="E4" s="16" t="s">
        <v>15</v>
      </c>
      <c r="F4" s="82">
        <v>1</v>
      </c>
      <c r="G4" s="61">
        <f t="shared" ref="G4:G11" si="1">IF(B4=0,1,0)</f>
        <v>0</v>
      </c>
      <c r="H4" s="62">
        <f t="shared" ref="H4:H17" si="2">F4*G4</f>
        <v>0</v>
      </c>
      <c r="I4" s="130" t="str">
        <f ca="1">OFFSET(L!$C$1,MATCH("Checker"&amp;"Comp",L!$A:$A,0)-1,SL,,)</f>
        <v>Vollständig</v>
      </c>
      <c r="J4" s="356" t="str">
        <f ca="1">OFFSET(L!$C$1,MATCH("Checker"&amp;ADDRESS(ROW(),COLUMN(),4),L!$A:$A,0)-1,SL,,)</f>
        <v>Geben Sie den Namen Ihres Unternehmens in der Reiterzelle D8 der Erklärung an</v>
      </c>
    </row>
    <row r="5" spans="1:10" ht="39">
      <c r="A5" s="134" t="str">
        <f ca="1">Declaration!B9</f>
        <v>Geltungsbereich der Erklärung (*):</v>
      </c>
      <c r="B5" s="354" t="str">
        <f>Declaration!D9</f>
        <v>A. Company</v>
      </c>
      <c r="C5" s="135" t="str">
        <f t="shared" ca="1" si="0"/>
        <v>Vollständig</v>
      </c>
      <c r="D5" s="84" t="str">
        <f>IF(H5=1,"Click here to enter Declaration Scope","")</f>
        <v/>
      </c>
      <c r="E5" s="16" t="s">
        <v>15</v>
      </c>
      <c r="F5" s="82">
        <v>1</v>
      </c>
      <c r="G5" s="61">
        <f t="shared" si="1"/>
        <v>0</v>
      </c>
      <c r="H5" s="62">
        <f t="shared" si="2"/>
        <v>0</v>
      </c>
      <c r="I5" s="130" t="str">
        <f ca="1">OFFSET(L!$C$1,MATCH("Checker"&amp;"Comp",L!$A:$A,0)-1,SL,,)</f>
        <v>Vollständig</v>
      </c>
      <c r="J5" s="131" t="str">
        <f ca="1">OFFSET(L!$C$1,MATCH("Checker"&amp;ADDRESS(ROW(),COLUMN(),4),L!$A:$A,0)-1,SL,,)</f>
        <v>Wählen Sie den Umfang der Erklärung in der Reiterzelle D9 der Erklärung aus</v>
      </c>
    </row>
    <row r="6" spans="1:10" ht="21.95" customHeight="1">
      <c r="A6" s="79" t="str">
        <f ca="1">Declaration!B10</f>
        <v>Beschreibung des Geltungsbereichs</v>
      </c>
      <c r="B6" s="78" t="str">
        <f>Declaration!D10</f>
        <v>Alle Firmen-, Marken-, Produkt- und Handelsnamen werden zusammenfassend als „HAHN GmbH“ bezeichnet und unterliegen dieser Erklärung:
- HAHN GmbH &amp; Co. KG
- Hahn Elektrobau GmbH
- Hahn Elektrobau Ukraine GmbH</v>
      </c>
      <c r="C6" s="78" t="str">
        <f t="shared" ca="1" si="0"/>
        <v>Vollständig</v>
      </c>
      <c r="D6" s="84" t="str">
        <f>IF(H6=1,"Click here to provide a Description of Scope","")</f>
        <v/>
      </c>
      <c r="E6" s="16" t="s">
        <v>15</v>
      </c>
      <c r="F6" s="83">
        <f>IF(OR(B5=Declaration!P9,B5=Declaration!Q9,B5=0),0,1)</f>
        <v>0</v>
      </c>
      <c r="G6" s="61">
        <f t="shared" si="1"/>
        <v>0</v>
      </c>
      <c r="H6" s="62">
        <f t="shared" si="2"/>
        <v>0</v>
      </c>
      <c r="I6" s="130" t="str">
        <f ca="1">OFFSET(L!$C$1,MATCH("Checker"&amp;"Comp",L!$A:$A,0)-1,SL,,)</f>
        <v>Vollständig</v>
      </c>
      <c r="J6" s="15" t="str">
        <f ca="1">OFFSET(L!$C$1,MATCH("Checker"&amp;ADDRESS(ROW(),COLUMN(),4),L!$A:$A,0)-1,SL,,)</f>
        <v>Geben Sie eine Beschreibung des Umfangs in der Reiterzelle D10 der Erklärung an</v>
      </c>
    </row>
    <row r="7" spans="1:10" ht="21.95" customHeight="1">
      <c r="A7" s="79" t="str">
        <f ca="1">Declaration!B12</f>
        <v>Das antragstellende Unternehmen muss alle Mineralien ausgewählt, die in den Geltungsbereich der Erklärung fallen (*)</v>
      </c>
      <c r="B7" s="81"/>
      <c r="C7" s="78" t="str">
        <f t="shared" ca="1" si="0"/>
        <v>Vollständig</v>
      </c>
      <c r="D7" s="315" t="str">
        <f>IF(H7=1,"Click here to enter Minerals/Metals in Scope","")</f>
        <v/>
      </c>
      <c r="E7" s="16"/>
      <c r="F7" s="82">
        <v>1</v>
      </c>
      <c r="G7" s="306">
        <f>IF(Declaration!B30&lt;&gt;"",0,1)</f>
        <v>0</v>
      </c>
      <c r="H7" s="62">
        <f t="shared" si="2"/>
        <v>0</v>
      </c>
      <c r="I7" s="130" t="str">
        <f ca="1">OFFSET(L!$C$1,MATCH("Checker"&amp;"Comp",L!$A:$A,0)-1,SL,,)</f>
        <v>Vollständig</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Name des Ansprechpartners (*):</v>
      </c>
      <c r="B9" s="354" t="str">
        <f>Declaration!D19</f>
        <v>Karsten Schmitt</v>
      </c>
      <c r="C9" s="135" t="str">
        <f t="shared" ca="1" si="0"/>
        <v>Vollständig</v>
      </c>
      <c r="D9" s="315" t="str">
        <f>IF(H9=1,"Click here to enter Contact Name","")</f>
        <v/>
      </c>
      <c r="E9" s="16" t="s">
        <v>15</v>
      </c>
      <c r="F9" s="82">
        <v>1</v>
      </c>
      <c r="G9" s="61">
        <f t="shared" si="1"/>
        <v>0</v>
      </c>
      <c r="H9" s="62">
        <f t="shared" si="2"/>
        <v>0</v>
      </c>
      <c r="I9" s="130" t="str">
        <f ca="1">OFFSET(L!$C$1,MATCH("Checker"&amp;"Comp",L!$A:$A,0)-1,SL,,)</f>
        <v>Vollständig</v>
      </c>
      <c r="J9" s="15" t="str">
        <f ca="1">OFFSET(L!$C$1,MATCH("Checker"&amp;ADDRESS(ROW(),COLUMN(),4),L!$A:$A,0)-1,SL,,)</f>
        <v>Geben Sie einen Kontaktnamen in der Reiterzelle D15 der Erklärung an</v>
      </c>
    </row>
    <row r="10" spans="1:10" ht="39">
      <c r="A10" s="134" t="str">
        <f ca="1">Declaration!B20</f>
        <v>E-Mail-Adresse des Ansprechpartners (*):</v>
      </c>
      <c r="B10" s="355" t="str">
        <f>Declaration!D20</f>
        <v>k.schmitt@hahn-trafo.de</v>
      </c>
      <c r="C10" s="135" t="str">
        <f t="shared" ca="1" si="0"/>
        <v>Vollständig</v>
      </c>
      <c r="D10" s="314" t="str">
        <f>IF(H10=1,"Click here to enter Email-Contact","")</f>
        <v/>
      </c>
      <c r="E10" s="16" t="s">
        <v>15</v>
      </c>
      <c r="F10" s="82">
        <v>1</v>
      </c>
      <c r="G10" s="61">
        <f>IF(ISNUMBER(SEARCH("@",B10)),0,1)</f>
        <v>0</v>
      </c>
      <c r="H10" s="62">
        <f t="shared" si="2"/>
        <v>0</v>
      </c>
      <c r="I10" s="130" t="str">
        <f ca="1">OFFSET(L!$C$1,MATCH("Checker"&amp;"Comp",L!$A:$A,0)-1,SL,,)</f>
        <v>Vollständig</v>
      </c>
      <c r="J10" s="15" t="str">
        <f ca="1">OFFSET(L!$C$1,MATCH("Checker"&amp;ADDRESS(ROW(),COLUMN(),4),L!$A:$A,0)-1,SL,,)</f>
        <v>Geben Sie eine gültige Kontakt-E-Mail-Adresse in der Reiterzelle D16 der Erklärung an</v>
      </c>
    </row>
    <row r="11" spans="1:10" ht="39">
      <c r="A11" s="134" t="str">
        <f ca="1">Declaration!B21</f>
        <v>Telefonnummer des Ansprechpartners (*):</v>
      </c>
      <c r="B11" s="354" t="str">
        <f>Declaration!D21</f>
        <v>+4964028080</v>
      </c>
      <c r="C11" s="135" t="str">
        <f t="shared" ca="1" si="0"/>
        <v>Vollständig</v>
      </c>
      <c r="D11" s="314" t="str">
        <f>IF(H11=1,"Click here to enter Phone-Contact","")</f>
        <v/>
      </c>
      <c r="E11" s="16" t="s">
        <v>15</v>
      </c>
      <c r="F11" s="82">
        <v>1</v>
      </c>
      <c r="G11" s="61">
        <f t="shared" si="1"/>
        <v>0</v>
      </c>
      <c r="H11" s="62">
        <f t="shared" si="2"/>
        <v>0</v>
      </c>
      <c r="I11" s="130" t="str">
        <f ca="1">OFFSET(L!$C$1,MATCH("Checker"&amp;"Comp",L!$A:$A,0)-1,SL,,)</f>
        <v>Vollständig</v>
      </c>
      <c r="J11" s="15" t="str">
        <f ca="1">OFFSET(L!$C$1,MATCH("Checker"&amp;ADDRESS(ROW(),COLUMN(),4),L!$A:$A,0)-1,SL,,)</f>
        <v>Geben Sie eine Kontakttelefonnummer in der Reiterzelle D17 der Erklärung an</v>
      </c>
    </row>
    <row r="12" spans="1:10" ht="39">
      <c r="A12" s="134" t="str">
        <f ca="1">Declaration!B22</f>
        <v>Bevollmächtigter (*):</v>
      </c>
      <c r="B12" s="354" t="str">
        <f>Declaration!D22</f>
        <v>Karsten Schmitt</v>
      </c>
      <c r="C12" s="135" t="str">
        <f t="shared" ref="C12:C72" ca="1" si="3">IF(H12=1,J12,I12)</f>
        <v>Vollständig</v>
      </c>
      <c r="D12" s="314" t="str">
        <f>IF(H12=1,"Click here to enter an Authorized Company Representative's name","")</f>
        <v/>
      </c>
      <c r="E12" s="16" t="s">
        <v>15</v>
      </c>
      <c r="F12" s="82">
        <v>1</v>
      </c>
      <c r="G12" s="61">
        <f t="shared" ref="G12:G17" si="4">IF(B12=0,1,0)</f>
        <v>0</v>
      </c>
      <c r="H12" s="62">
        <f t="shared" si="2"/>
        <v>0</v>
      </c>
      <c r="I12" s="130"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79" t="str">
        <f ca="1">Declaration!B24</f>
        <v>E-Mail-Adresse des Bevollmächtigten (*):</v>
      </c>
      <c r="B13" s="80" t="str">
        <f>Declaration!D24</f>
        <v>k.schmitt@hahn-trafo.de</v>
      </c>
      <c r="C13" s="78" t="str">
        <f t="shared" ca="1" si="3"/>
        <v>Vollständig</v>
      </c>
      <c r="D13" s="314" t="str">
        <f>IF(H13=1,"Click here to enter Representative's email","")</f>
        <v/>
      </c>
      <c r="E13" s="16" t="s">
        <v>18373</v>
      </c>
      <c r="F13" s="82">
        <v>1</v>
      </c>
      <c r="G13" s="61">
        <f>IF(ISNUMBER(SEARCH("@",B13)),0,1)</f>
        <v>0</v>
      </c>
      <c r="H13" s="62">
        <f t="shared" si="2"/>
        <v>0</v>
      </c>
      <c r="I13" s="130" t="str">
        <f ca="1">OFFSET(L!$C$1,MATCH("Checker"&amp;"Comp",L!$A:$A,0)-1,SL,,)</f>
        <v>Vollständig</v>
      </c>
      <c r="J13" s="357" t="str">
        <f ca="1">OFFSET(L!$C$1,MATCH("Checker"&amp;ADDRESS(ROW(),COLUMN(),4),L!$A:$A,0)-1,SL,,)</f>
        <v>Geben Sie eine gültige E-Mail-Adresse eines bevollmächtigten Unternehmensvertreters in der Reiterzelle D20 der Erklärung an</v>
      </c>
    </row>
    <row r="14" spans="1:10" ht="21.95" customHeight="1">
      <c r="A14" s="79"/>
      <c r="B14" s="78"/>
      <c r="C14" s="78"/>
      <c r="D14" s="84"/>
      <c r="E14" s="16" t="s">
        <v>15</v>
      </c>
      <c r="F14" s="82"/>
      <c r="G14" s="61"/>
      <c r="H14" s="62">
        <f>F14*G14</f>
        <v>0</v>
      </c>
      <c r="I14" s="130"/>
    </row>
    <row r="15" spans="1:10" ht="39">
      <c r="A15" s="79" t="str">
        <f ca="1">Declaration!B26</f>
        <v>Datum (*):</v>
      </c>
      <c r="B15" s="80">
        <f>Declaration!D26</f>
        <v>46132</v>
      </c>
      <c r="C15" s="78" t="str">
        <f t="shared" ca="1" si="3"/>
        <v>Vollständig</v>
      </c>
      <c r="D15" s="314" t="str">
        <f>IF(H15=1,"Click here to enter Date of Completion","")</f>
        <v/>
      </c>
      <c r="E15" s="16" t="s">
        <v>15</v>
      </c>
      <c r="F15" s="82">
        <v>1</v>
      </c>
      <c r="G15" s="61">
        <f t="shared" si="4"/>
        <v>0</v>
      </c>
      <c r="H15" s="62">
        <f t="shared" si="2"/>
        <v>0</v>
      </c>
      <c r="I15" s="130"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8" t="str">
        <f ca="1">Declaration!B29</f>
        <v>1) Wird absichtlich angegebenen Mineralien im Herstellungsprozess verwendet oder in das bzw. die Produkte aufgenommen? (*)</v>
      </c>
      <c r="B16" s="81"/>
      <c r="C16" s="81"/>
      <c r="D16" s="85"/>
      <c r="E16" s="16" t="s">
        <v>16</v>
      </c>
      <c r="F16" s="82"/>
      <c r="H16" s="15">
        <f t="shared" si="2"/>
        <v>0</v>
      </c>
    </row>
    <row r="17" spans="1:10" ht="24.95" customHeight="1">
      <c r="A17" s="79" t="str">
        <f>Declaration!B30</f>
        <v>Cobalt(*)</v>
      </c>
      <c r="B17" s="78" t="str">
        <f>Declaration!D30</f>
        <v>No</v>
      </c>
      <c r="C17" s="78" t="str">
        <f t="shared" ca="1" si="3"/>
        <v>Vollständig</v>
      </c>
      <c r="D17" s="314" t="str">
        <f>IF(H17=1,"Click here to answer question 1 for specified mineral","")</f>
        <v/>
      </c>
      <c r="E17" s="16" t="s">
        <v>18</v>
      </c>
      <c r="F17" s="321">
        <f>IF(A17="",0,1)</f>
        <v>1</v>
      </c>
      <c r="G17" s="61">
        <f t="shared" si="4"/>
        <v>0</v>
      </c>
      <c r="H17" s="62">
        <f t="shared" si="2"/>
        <v>0</v>
      </c>
      <c r="I17" s="130" t="str">
        <f ca="1">OFFSET(L!$C$1,MATCH("Checker"&amp;"Comp",L!$A:$A,0)-1,SL,,)</f>
        <v>Vollständig</v>
      </c>
      <c r="J17" s="131" t="str">
        <f ca="1">OFFSET(L!$C$1,MATCH("Checker"&amp;ADDRESS(ROW(),COLUMN(),4),L!$A:$A,0)-1,SL,,)</f>
        <v>Erklären Sie in der Reiterzelle D30 der Erklärung, ob angegebenen Mineralien Ihren Produkten absichtlich hinzugefügt wird</v>
      </c>
    </row>
    <row r="18" spans="1:10" ht="24.95" customHeight="1">
      <c r="A18" s="79" t="str">
        <f>Declaration!B31</f>
        <v>Copper(*)</v>
      </c>
      <c r="B18" s="78" t="str">
        <f>Declaration!D31</f>
        <v>Yes</v>
      </c>
      <c r="C18" s="78" t="str">
        <f t="shared" ca="1" si="3"/>
        <v>Vollständig</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Vollständig</v>
      </c>
      <c r="J18" s="131" t="str">
        <f ca="1">OFFSET(L!$C$1,MATCH("Checker"&amp;ADDRESS(ROW(),COLUMN(),4),L!$A:$A,0)-1,SL,,)</f>
        <v>Erklären Sie in der Reiterzelle D31 der Erklärung, ob angegebenen Mineralien Ihren Produkten absichtlich hinzugefügt wird</v>
      </c>
    </row>
    <row r="19" spans="1:10" ht="24.95" customHeight="1">
      <c r="A19" s="79" t="str">
        <f>Declaration!B32</f>
        <v>Graphite(*)</v>
      </c>
      <c r="B19" s="78" t="str">
        <f>Declaration!D32</f>
        <v>No</v>
      </c>
      <c r="C19" s="78" t="str">
        <f t="shared" ca="1" si="3"/>
        <v>Vollständig</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Vollständig</v>
      </c>
      <c r="J19" s="131" t="str">
        <f ca="1">OFFSET(L!$C$1,MATCH("Checker"&amp;ADDRESS(ROW(),COLUMN(),4),L!$A:$A,0)-1,SL,,)</f>
        <v>Erklären Sie in der Reiterzelle D32 der Erklärung, ob angegebenen Mineralien Ihren Produkten absichtlich hinzugefügt wird</v>
      </c>
    </row>
    <row r="20" spans="1:10" ht="24.95" customHeight="1">
      <c r="A20" s="79" t="str">
        <f>Declaration!B33</f>
        <v>Lithium(*)</v>
      </c>
      <c r="B20" s="78" t="str">
        <f>Declaration!D33</f>
        <v>No</v>
      </c>
      <c r="C20" s="78" t="str">
        <f t="shared" ca="1" si="3"/>
        <v>Vollständig</v>
      </c>
      <c r="D20" s="314" t="str">
        <f t="shared" si="8"/>
        <v/>
      </c>
      <c r="E20" s="16" t="s">
        <v>15</v>
      </c>
      <c r="F20" s="321">
        <f t="shared" si="5"/>
        <v>1</v>
      </c>
      <c r="G20" s="61">
        <f t="shared" si="6"/>
        <v>0</v>
      </c>
      <c r="H20" s="62">
        <f t="shared" si="7"/>
        <v>0</v>
      </c>
      <c r="I20" s="130" t="str">
        <f ca="1">OFFSET(L!$C$1,MATCH("Checker"&amp;"Comp",L!$A:$A,0)-1,SL,,)</f>
        <v>Vollständig</v>
      </c>
      <c r="J20" s="131" t="str">
        <f ca="1">OFFSET(L!$C$1,MATCH("Checker"&amp;ADDRESS(ROW(),COLUMN(),4),L!$A:$A,0)-1,SL,,)</f>
        <v>Erklären Sie in der Reiterzelle D33 der Erklärung, ob angegebenen Mineralien Ihren Produkten absichtlich hinzugefügt wird</v>
      </c>
    </row>
    <row r="21" spans="1:10" ht="24.95" customHeight="1">
      <c r="A21" s="79" t="str">
        <f>Declaration!B34</f>
        <v>Mica(*)</v>
      </c>
      <c r="B21" s="78" t="str">
        <f>Declaration!D34</f>
        <v>No</v>
      </c>
      <c r="C21" s="78" t="str">
        <f t="shared" ca="1" si="3"/>
        <v>Vollständig</v>
      </c>
      <c r="D21" s="314" t="str">
        <f t="shared" si="8"/>
        <v/>
      </c>
      <c r="E21" s="16"/>
      <c r="F21" s="321">
        <f t="shared" si="5"/>
        <v>1</v>
      </c>
      <c r="G21" s="61">
        <f t="shared" si="6"/>
        <v>0</v>
      </c>
      <c r="H21" s="62">
        <f t="shared" si="7"/>
        <v>0</v>
      </c>
      <c r="I21" s="130" t="str">
        <f ca="1">OFFSET(L!$C$1,MATCH("Checker"&amp;"Comp",L!$A:$A,0)-1,SL,,)</f>
        <v>Vollständig</v>
      </c>
      <c r="J21" s="131" t="str">
        <f ca="1">OFFSET(L!$C$1,MATCH("Checker"&amp;ADDRESS(ROW(),COLUMN(),4),L!$A:$A,0)-1,SL,,)</f>
        <v>Erklären Sie in der Reiterzelle D34 der Erklärung, ob angegebenen Mineralien Ihren Produkten absichtlich hinzugefügt wird</v>
      </c>
    </row>
    <row r="22" spans="1:10" ht="24.95" customHeight="1">
      <c r="A22" s="79" t="str">
        <f>Declaration!B35</f>
        <v>Nickel(*)</v>
      </c>
      <c r="B22" s="78" t="str">
        <f>Declaration!D35</f>
        <v>No</v>
      </c>
      <c r="C22" s="78" t="str">
        <f t="shared" ca="1" si="3"/>
        <v>Vollständig</v>
      </c>
      <c r="D22" s="314" t="str">
        <f t="shared" si="8"/>
        <v/>
      </c>
      <c r="E22" s="16"/>
      <c r="F22" s="321">
        <f t="shared" si="5"/>
        <v>1</v>
      </c>
      <c r="G22" s="61">
        <f t="shared" si="6"/>
        <v>0</v>
      </c>
      <c r="H22" s="62">
        <f t="shared" si="7"/>
        <v>0</v>
      </c>
      <c r="I22" s="130" t="str">
        <f ca="1">OFFSET(L!$C$1,MATCH("Checker"&amp;"Comp",L!$A:$A,0)-1,SL,,)</f>
        <v>Vollständig</v>
      </c>
      <c r="J22" s="131" t="str">
        <f ca="1">OFFSET(L!$C$1,MATCH("Checker"&amp;ADDRESS(ROW(),COLUMN(),4),L!$A:$A,0)-1,SL,,)</f>
        <v>Erklären Sie in der Reiterzelle D35 der Erklärung, ob angegebenen Mineralien Ihren Produkten absichtlich hinzugefügt wird</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Verbleibt angegebenen Mineralien in dem bzw. den Produkten? (*)(*)</v>
      </c>
      <c r="B27" s="81"/>
      <c r="C27" s="81"/>
      <c r="D27" s="85"/>
      <c r="E27" s="16" t="s">
        <v>15</v>
      </c>
      <c r="F27" s="82"/>
      <c r="J27" s="131"/>
    </row>
    <row r="28" spans="1:10" ht="39">
      <c r="A28" s="79" t="str">
        <f>Declaration!B42</f>
        <v>Cobalt</v>
      </c>
      <c r="B28" s="78">
        <f>Declaration!D42</f>
        <v>0</v>
      </c>
      <c r="C28" s="135" t="str">
        <f t="shared" ref="C28:C37" ca="1" si="9">IF(H28=1,J28,I28)</f>
        <v>Vollständig</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79" t="str">
        <f>Declaration!B43</f>
        <v>Copper(*)</v>
      </c>
      <c r="B29" s="78" t="str">
        <f>Declaration!D43</f>
        <v>Yes</v>
      </c>
      <c r="C29" s="135" t="str">
        <f t="shared" ca="1" si="9"/>
        <v>Vollständig</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79" t="str">
        <f>Declaration!B44</f>
        <v>Graphite</v>
      </c>
      <c r="B30" s="78">
        <f>Declaration!D44</f>
        <v>0</v>
      </c>
      <c r="C30" s="135" t="str">
        <f t="shared" ca="1" si="9"/>
        <v>Vollständig</v>
      </c>
      <c r="D30" s="314" t="str">
        <f t="shared" si="10"/>
        <v/>
      </c>
      <c r="E30" s="16"/>
      <c r="F30" s="83">
        <f t="shared" si="11"/>
        <v>0</v>
      </c>
      <c r="G30" s="61">
        <f t="shared" si="12"/>
        <v>1</v>
      </c>
      <c r="H30" s="62">
        <f t="shared" si="13"/>
        <v>0</v>
      </c>
      <c r="I30" s="130"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79" t="str">
        <f>Declaration!B45</f>
        <v>Lithium</v>
      </c>
      <c r="B31" s="78">
        <f>Declaration!D45</f>
        <v>0</v>
      </c>
      <c r="C31" s="135" t="str">
        <f t="shared" ca="1" si="9"/>
        <v>Vollständig</v>
      </c>
      <c r="D31" s="314" t="str">
        <f t="shared" si="10"/>
        <v/>
      </c>
      <c r="E31" s="16"/>
      <c r="F31" s="83">
        <f t="shared" si="11"/>
        <v>0</v>
      </c>
      <c r="G31" s="61">
        <f t="shared" si="12"/>
        <v>1</v>
      </c>
      <c r="H31" s="62">
        <f t="shared" si="13"/>
        <v>0</v>
      </c>
      <c r="I31" s="130"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79" t="str">
        <f>Declaration!B46</f>
        <v>Mica</v>
      </c>
      <c r="B32" s="78">
        <f>Declaration!D46</f>
        <v>0</v>
      </c>
      <c r="C32" s="135" t="str">
        <f t="shared" ca="1" si="9"/>
        <v>Vollständig</v>
      </c>
      <c r="D32" s="314" t="str">
        <f t="shared" si="10"/>
        <v/>
      </c>
      <c r="E32" s="16"/>
      <c r="F32" s="83">
        <f t="shared" si="11"/>
        <v>0</v>
      </c>
      <c r="G32" s="61">
        <f t="shared" si="12"/>
        <v>1</v>
      </c>
      <c r="H32" s="62">
        <f t="shared" si="13"/>
        <v>0</v>
      </c>
      <c r="I32" s="130"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79" t="str">
        <f>Declaration!B47</f>
        <v>Nickel</v>
      </c>
      <c r="B33" s="78">
        <f>Declaration!D47</f>
        <v>0</v>
      </c>
      <c r="C33" s="135" t="str">
        <f t="shared" ca="1" si="9"/>
        <v>Vollständig</v>
      </c>
      <c r="D33" s="314" t="str">
        <f t="shared" si="10"/>
        <v/>
      </c>
      <c r="E33" s="16"/>
      <c r="F33" s="83">
        <f t="shared" si="11"/>
        <v>0</v>
      </c>
      <c r="G33" s="61">
        <f t="shared" si="12"/>
        <v>1</v>
      </c>
      <c r="H33" s="62">
        <f t="shared" si="13"/>
        <v>0</v>
      </c>
      <c r="I33" s="130"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Bezieht einer der Verhüttungsbetrieb oder das Verarbeitungsunternehmen in Ihrer Lieferkette das angegebenen Mineralien aus Konflikt- und Hochrisikogebieten? (OECD Due Diligence Guidance, siehe Registerkarte Definitionen)(*)</v>
      </c>
      <c r="B38" s="81"/>
      <c r="C38" s="81"/>
      <c r="D38" s="85"/>
      <c r="E38" s="16" t="s">
        <v>15</v>
      </c>
      <c r="F38" s="82"/>
      <c r="J38" s="131"/>
    </row>
    <row r="39" spans="1:10" ht="39">
      <c r="A39" s="79" t="str">
        <f>Declaration!B54</f>
        <v>Cobalt</v>
      </c>
      <c r="B39" s="78">
        <f>Declaration!D54</f>
        <v>0</v>
      </c>
      <c r="C39" s="135" t="str">
        <f t="shared" ca="1" si="3"/>
        <v>Vollständig</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79" t="str">
        <f>Declaration!B55</f>
        <v>Copper(*)</v>
      </c>
      <c r="B40" s="78" t="str">
        <f>Declaration!D55</f>
        <v>Unknown</v>
      </c>
      <c r="C40" s="135" t="str">
        <f t="shared" ca="1" si="3"/>
        <v>Vollständig</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79" t="str">
        <f>Declaration!B56</f>
        <v>Graphite</v>
      </c>
      <c r="B41" s="78">
        <f>Declaration!D56</f>
        <v>0</v>
      </c>
      <c r="C41" s="135" t="str">
        <f t="shared" ca="1" si="3"/>
        <v>Vollständig</v>
      </c>
      <c r="D41" s="316" t="str">
        <f t="shared" si="16"/>
        <v/>
      </c>
      <c r="E41" s="16"/>
      <c r="F41" s="83">
        <f t="shared" si="17"/>
        <v>0</v>
      </c>
      <c r="G41" s="61">
        <f t="shared" si="18"/>
        <v>1</v>
      </c>
      <c r="H41" s="62">
        <f t="shared" si="19"/>
        <v>0</v>
      </c>
      <c r="I41" s="130"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79" t="str">
        <f>Declaration!B57</f>
        <v>Lithium</v>
      </c>
      <c r="B42" s="78">
        <f>Declaration!D57</f>
        <v>0</v>
      </c>
      <c r="C42" s="135" t="str">
        <f t="shared" ca="1" si="3"/>
        <v>Vollständig</v>
      </c>
      <c r="D42" s="316" t="str">
        <f t="shared" si="16"/>
        <v/>
      </c>
      <c r="E42" s="16"/>
      <c r="F42" s="83">
        <f t="shared" si="17"/>
        <v>0</v>
      </c>
      <c r="G42" s="61">
        <f t="shared" si="18"/>
        <v>1</v>
      </c>
      <c r="H42" s="62">
        <f t="shared" si="19"/>
        <v>0</v>
      </c>
      <c r="I42" s="130"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79" t="str">
        <f>Declaration!B58</f>
        <v>Mica</v>
      </c>
      <c r="B43" s="78">
        <f>Declaration!D58</f>
        <v>0</v>
      </c>
      <c r="C43" s="135" t="str">
        <f t="shared" ca="1" si="3"/>
        <v>Vollständig</v>
      </c>
      <c r="D43" s="316" t="str">
        <f t="shared" si="16"/>
        <v/>
      </c>
      <c r="E43" s="16"/>
      <c r="F43" s="83">
        <f t="shared" si="17"/>
        <v>0</v>
      </c>
      <c r="G43" s="61">
        <f t="shared" si="18"/>
        <v>1</v>
      </c>
      <c r="H43" s="62">
        <f t="shared" si="19"/>
        <v>0</v>
      </c>
      <c r="I43" s="130"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79" t="str">
        <f>Declaration!B59</f>
        <v>Nickel</v>
      </c>
      <c r="B44" s="78">
        <f>Declaration!D59</f>
        <v>0</v>
      </c>
      <c r="C44" s="135" t="str">
        <f t="shared" ca="1" si="3"/>
        <v>Vollständig</v>
      </c>
      <c r="D44" s="316" t="str">
        <f t="shared" si="16"/>
        <v/>
      </c>
      <c r="E44" s="16"/>
      <c r="F44" s="83">
        <f t="shared" si="17"/>
        <v>0</v>
      </c>
      <c r="G44" s="61">
        <f t="shared" si="18"/>
        <v>1</v>
      </c>
      <c r="H44" s="62">
        <f t="shared" si="19"/>
        <v>0</v>
      </c>
      <c r="I44" s="130"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Stammt 100 Prozent des angegebenen Mineralien aus Recycling- oder Schrottquellen?(*)</v>
      </c>
      <c r="B49" s="81"/>
      <c r="C49" s="81"/>
      <c r="D49" s="85"/>
      <c r="E49" s="16" t="s">
        <v>15</v>
      </c>
      <c r="F49" s="82"/>
      <c r="J49" s="131"/>
    </row>
    <row r="50" spans="1:10" ht="55.5" customHeight="1">
      <c r="A50" s="79" t="str">
        <f>Declaration!B66</f>
        <v>Cobalt</v>
      </c>
      <c r="B50" s="78">
        <f>Declaration!D66</f>
        <v>0</v>
      </c>
      <c r="C50" s="135" t="str">
        <f ca="1">IF(H50=1,J50,I50)</f>
        <v>Vollständig</v>
      </c>
      <c r="D50" s="316" t="str">
        <f>IF(H50=1,"Click here to answer question 4 for specified mineral","")</f>
        <v/>
      </c>
      <c r="E50" s="16" t="s">
        <v>15</v>
      </c>
      <c r="F50" s="83">
        <f>F39</f>
        <v>0</v>
      </c>
      <c r="G50" s="61">
        <f>IF(B50=0,1,0)</f>
        <v>1</v>
      </c>
      <c r="H50" s="62">
        <f>F50*G50</f>
        <v>0</v>
      </c>
      <c r="I50" s="130" t="str">
        <f ca="1">OFFSET(L!$C$1,MATCH("Checker"&amp;"Comp",L!$A:$A,0)-1,SL,,)</f>
        <v>Vollständig</v>
      </c>
      <c r="J50" s="131"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79" t="str">
        <f>Declaration!B67</f>
        <v>Copper(*)</v>
      </c>
      <c r="B51" s="78" t="str">
        <f>Declaration!D67</f>
        <v>No</v>
      </c>
      <c r="C51" s="135" t="str">
        <f t="shared" ref="C51:C59" ca="1" si="20">IF(H51=1,J51,I51)</f>
        <v>Vollständig</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Vollständig</v>
      </c>
      <c r="J51" s="131"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79" t="str">
        <f>Declaration!B68</f>
        <v>Graphite</v>
      </c>
      <c r="B52" s="78">
        <f>Declaration!D68</f>
        <v>0</v>
      </c>
      <c r="C52" s="135" t="str">
        <f t="shared" ca="1" si="20"/>
        <v>Vollständig</v>
      </c>
      <c r="D52" s="316" t="str">
        <f t="shared" si="21"/>
        <v/>
      </c>
      <c r="E52" s="16"/>
      <c r="F52" s="83">
        <f t="shared" si="22"/>
        <v>0</v>
      </c>
      <c r="G52" s="61">
        <f t="shared" si="23"/>
        <v>1</v>
      </c>
      <c r="H52" s="62">
        <f t="shared" si="24"/>
        <v>0</v>
      </c>
      <c r="I52" s="130" t="str">
        <f ca="1">OFFSET(L!$C$1,MATCH("Checker"&amp;"Comp",L!$A:$A,0)-1,SL,,)</f>
        <v>Vollständig</v>
      </c>
      <c r="J52" s="131"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79" t="str">
        <f>Declaration!B69</f>
        <v>Lithium</v>
      </c>
      <c r="B53" s="78">
        <f>Declaration!D69</f>
        <v>0</v>
      </c>
      <c r="C53" s="135" t="str">
        <f t="shared" ca="1" si="20"/>
        <v>Vollständig</v>
      </c>
      <c r="D53" s="316" t="str">
        <f t="shared" si="21"/>
        <v/>
      </c>
      <c r="E53" s="16"/>
      <c r="F53" s="83">
        <f t="shared" si="22"/>
        <v>0</v>
      </c>
      <c r="G53" s="61">
        <f t="shared" si="23"/>
        <v>1</v>
      </c>
      <c r="H53" s="62">
        <f t="shared" si="24"/>
        <v>0</v>
      </c>
      <c r="I53" s="130" t="str">
        <f ca="1">OFFSET(L!$C$1,MATCH("Checker"&amp;"Comp",L!$A:$A,0)-1,SL,,)</f>
        <v>Vollständig</v>
      </c>
      <c r="J53" s="131"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79" t="str">
        <f>Declaration!B70</f>
        <v>Mica</v>
      </c>
      <c r="B54" s="78">
        <f>Declaration!D70</f>
        <v>0</v>
      </c>
      <c r="C54" s="135" t="str">
        <f t="shared" ca="1" si="20"/>
        <v>Vollständig</v>
      </c>
      <c r="D54" s="316" t="str">
        <f t="shared" si="21"/>
        <v/>
      </c>
      <c r="E54" s="16"/>
      <c r="F54" s="83">
        <f t="shared" si="22"/>
        <v>0</v>
      </c>
      <c r="G54" s="61">
        <f t="shared" si="23"/>
        <v>1</v>
      </c>
      <c r="H54" s="62">
        <f t="shared" si="24"/>
        <v>0</v>
      </c>
      <c r="I54" s="130" t="str">
        <f ca="1">OFFSET(L!$C$1,MATCH("Checker"&amp;"Comp",L!$A:$A,0)-1,SL,,)</f>
        <v>Vollständig</v>
      </c>
      <c r="J54" s="131"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79" t="str">
        <f>Declaration!B71</f>
        <v>Nickel</v>
      </c>
      <c r="B55" s="78">
        <f>Declaration!D71</f>
        <v>0</v>
      </c>
      <c r="C55" s="135" t="str">
        <f t="shared" ca="1" si="20"/>
        <v>Vollständig</v>
      </c>
      <c r="D55" s="316" t="str">
        <f t="shared" si="21"/>
        <v/>
      </c>
      <c r="E55" s="16"/>
      <c r="F55" s="83">
        <f t="shared" si="22"/>
        <v>0</v>
      </c>
      <c r="G55" s="61">
        <f t="shared" si="23"/>
        <v>1</v>
      </c>
      <c r="H55" s="62">
        <f t="shared" si="24"/>
        <v>0</v>
      </c>
      <c r="I55" s="130" t="str">
        <f ca="1">OFFSET(L!$C$1,MATCH("Checker"&amp;"Comp",L!$A:$A,0)-1,SL,,)</f>
        <v>Vollständig</v>
      </c>
      <c r="J55" s="131"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Wie hoch ist der Prozentsatz an Lieferanten, die auf Ihre Lieferkettenumfrage geantwortet haben?(*)</v>
      </c>
      <c r="B60" s="81"/>
      <c r="C60" s="81"/>
      <c r="D60" s="85"/>
      <c r="E60" s="16" t="s">
        <v>15</v>
      </c>
      <c r="F60" s="82"/>
    </row>
    <row r="61" spans="1:10" ht="26.25">
      <c r="A61" s="79" t="str">
        <f>Declaration!B78</f>
        <v>Cobalt</v>
      </c>
      <c r="B61" s="78">
        <f>Declaration!D78</f>
        <v>0</v>
      </c>
      <c r="C61" s="135" t="str">
        <f t="shared" ca="1" si="3"/>
        <v>Vollständig</v>
      </c>
      <c r="D61" s="317" t="str">
        <f>IF(H61=1,"Click here to answer question 5 for specified mineral","")</f>
        <v/>
      </c>
      <c r="E61" s="16" t="s">
        <v>18</v>
      </c>
      <c r="F61" s="83">
        <f>F50</f>
        <v>0</v>
      </c>
      <c r="G61" s="61">
        <f t="shared" si="14"/>
        <v>1</v>
      </c>
      <c r="H61" s="62">
        <f t="shared" si="15"/>
        <v>0</v>
      </c>
      <c r="I61" s="130"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79" t="str">
        <f>Declaration!B79</f>
        <v>Copper(*)</v>
      </c>
      <c r="B62" s="78" t="str">
        <f>Declaration!D79</f>
        <v>Greater than 75%</v>
      </c>
      <c r="C62" s="135" t="str">
        <f t="shared" ca="1" si="3"/>
        <v>Vollständig</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79" t="str">
        <f>Declaration!B80</f>
        <v>Graphite</v>
      </c>
      <c r="B63" s="78">
        <f>Declaration!D80</f>
        <v>0</v>
      </c>
      <c r="C63" s="135" t="str">
        <f t="shared" ca="1" si="3"/>
        <v>Vollständig</v>
      </c>
      <c r="D63" s="317" t="str">
        <f t="shared" si="25"/>
        <v/>
      </c>
      <c r="E63" s="16"/>
      <c r="F63" s="83">
        <f t="shared" si="26"/>
        <v>0</v>
      </c>
      <c r="G63" s="61">
        <f t="shared" si="27"/>
        <v>1</v>
      </c>
      <c r="H63" s="62">
        <f t="shared" si="28"/>
        <v>0</v>
      </c>
      <c r="I63" s="130"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79" t="str">
        <f>Declaration!B81</f>
        <v>Lithium</v>
      </c>
      <c r="B64" s="78">
        <f>Declaration!D81</f>
        <v>0</v>
      </c>
      <c r="C64" s="135" t="str">
        <f t="shared" ca="1" si="3"/>
        <v>Vollständig</v>
      </c>
      <c r="D64" s="317" t="str">
        <f t="shared" si="25"/>
        <v/>
      </c>
      <c r="E64" s="16"/>
      <c r="F64" s="83">
        <f t="shared" si="26"/>
        <v>0</v>
      </c>
      <c r="G64" s="61">
        <f t="shared" si="27"/>
        <v>1</v>
      </c>
      <c r="H64" s="62">
        <f t="shared" si="28"/>
        <v>0</v>
      </c>
      <c r="I64" s="130"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79" t="str">
        <f>Declaration!B82</f>
        <v>Mica</v>
      </c>
      <c r="B65" s="78">
        <f>Declaration!D82</f>
        <v>0</v>
      </c>
      <c r="C65" s="135" t="str">
        <f t="shared" ca="1" si="3"/>
        <v>Vollständig</v>
      </c>
      <c r="D65" s="317" t="str">
        <f t="shared" si="25"/>
        <v/>
      </c>
      <c r="E65" s="16"/>
      <c r="F65" s="83">
        <f t="shared" si="26"/>
        <v>0</v>
      </c>
      <c r="G65" s="61">
        <f t="shared" si="27"/>
        <v>1</v>
      </c>
      <c r="H65" s="62">
        <f t="shared" si="28"/>
        <v>0</v>
      </c>
      <c r="I65" s="130"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79" t="str">
        <f>Declaration!B83</f>
        <v>Nickel</v>
      </c>
      <c r="B66" s="78">
        <f>Declaration!D83</f>
        <v>0</v>
      </c>
      <c r="C66" s="135" t="str">
        <f t="shared" ca="1" si="3"/>
        <v>Vollständig</v>
      </c>
      <c r="D66" s="317" t="str">
        <f t="shared" si="25"/>
        <v/>
      </c>
      <c r="E66" s="16"/>
      <c r="F66" s="83">
        <f t="shared" si="26"/>
        <v>0</v>
      </c>
      <c r="G66" s="61">
        <f t="shared" si="27"/>
        <v>1</v>
      </c>
      <c r="H66" s="62">
        <f t="shared" si="28"/>
        <v>0</v>
      </c>
      <c r="I66" s="130"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Kennen Sie alle Verhüttungsbetriebe oder Verarbeitungsunternehmen, die das angegebenen Mineralien für Ihre Lieferkette bereitstellen?(*)</v>
      </c>
      <c r="B71" s="81"/>
      <c r="C71" s="81"/>
      <c r="D71" s="85"/>
      <c r="E71" s="16" t="s">
        <v>13</v>
      </c>
      <c r="F71" s="82"/>
    </row>
    <row r="72" spans="1:10" ht="51.75">
      <c r="A72" s="79" t="str">
        <f>Declaration!B90</f>
        <v>Cobalt</v>
      </c>
      <c r="B72" s="78">
        <f>Declaration!D90</f>
        <v>0</v>
      </c>
      <c r="C72" s="135" t="str">
        <f t="shared" ca="1" si="3"/>
        <v>Vollständig</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79" t="str">
        <f>Declaration!B91</f>
        <v>Copper(*)</v>
      </c>
      <c r="B73" s="78" t="str">
        <f>Declaration!D91</f>
        <v>No</v>
      </c>
      <c r="C73" s="135" t="str">
        <f t="shared" ref="C73:C81" ca="1" si="31">IF(H73=1,J73,I73)</f>
        <v>Vollständig</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79" t="str">
        <f>Declaration!B92</f>
        <v>Graphite</v>
      </c>
      <c r="B74" s="78">
        <f>Declaration!D92</f>
        <v>0</v>
      </c>
      <c r="C74" s="135" t="str">
        <f t="shared" ca="1" si="31"/>
        <v>Vollständig</v>
      </c>
      <c r="D74" s="317" t="str">
        <f t="shared" si="32"/>
        <v/>
      </c>
      <c r="E74" s="16"/>
      <c r="F74" s="83">
        <f t="shared" si="33"/>
        <v>0</v>
      </c>
      <c r="G74" s="61">
        <f t="shared" si="34"/>
        <v>1</v>
      </c>
      <c r="H74" s="62">
        <f t="shared" si="35"/>
        <v>0</v>
      </c>
      <c r="I74" s="130"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79" t="str">
        <f>Declaration!B93</f>
        <v>Lithium</v>
      </c>
      <c r="B75" s="78">
        <f>Declaration!D93</f>
        <v>0</v>
      </c>
      <c r="C75" s="135" t="str">
        <f t="shared" ca="1" si="31"/>
        <v>Vollständig</v>
      </c>
      <c r="D75" s="317" t="str">
        <f t="shared" si="32"/>
        <v/>
      </c>
      <c r="E75" s="16"/>
      <c r="F75" s="83">
        <f t="shared" si="33"/>
        <v>0</v>
      </c>
      <c r="G75" s="61">
        <f t="shared" si="34"/>
        <v>1</v>
      </c>
      <c r="H75" s="62">
        <f t="shared" si="35"/>
        <v>0</v>
      </c>
      <c r="I75" s="130"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79" t="str">
        <f>Declaration!B94</f>
        <v>Mica</v>
      </c>
      <c r="B76" s="78">
        <f>Declaration!D94</f>
        <v>0</v>
      </c>
      <c r="C76" s="135" t="str">
        <f t="shared" ca="1" si="31"/>
        <v>Vollständig</v>
      </c>
      <c r="D76" s="317" t="str">
        <f t="shared" si="32"/>
        <v/>
      </c>
      <c r="E76" s="16"/>
      <c r="F76" s="83">
        <f t="shared" si="33"/>
        <v>0</v>
      </c>
      <c r="G76" s="61">
        <f t="shared" si="34"/>
        <v>1</v>
      </c>
      <c r="H76" s="62">
        <f t="shared" si="35"/>
        <v>0</v>
      </c>
      <c r="I76" s="130"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79" t="str">
        <f>Declaration!B95</f>
        <v>Nickel</v>
      </c>
      <c r="B77" s="78">
        <f>Declaration!D95</f>
        <v>0</v>
      </c>
      <c r="C77" s="135" t="str">
        <f t="shared" ca="1" si="31"/>
        <v>Vollständig</v>
      </c>
      <c r="D77" s="317" t="str">
        <f t="shared" si="32"/>
        <v/>
      </c>
      <c r="E77" s="16"/>
      <c r="F77" s="83">
        <f t="shared" si="33"/>
        <v>0</v>
      </c>
      <c r="G77" s="61">
        <f t="shared" si="34"/>
        <v>1</v>
      </c>
      <c r="H77" s="62">
        <f t="shared" si="35"/>
        <v>0</v>
      </c>
      <c r="I77" s="130"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Sind alle anwendbaren Informationen über Verhüttungsbetriebe oder Verarbeitungsunternehmen, die Ihr Unternehmen erhalten hat, in dieser Erklärung genannt worden?(*)</v>
      </c>
      <c r="B82" s="81"/>
      <c r="C82" s="81"/>
      <c r="D82" s="85"/>
      <c r="E82" s="16" t="s">
        <v>16</v>
      </c>
      <c r="F82" s="82"/>
    </row>
    <row r="83" spans="1:10" ht="41.45" customHeight="1">
      <c r="A83" s="79" t="str">
        <f>Declaration!B102</f>
        <v>Cobalt</v>
      </c>
      <c r="B83" s="78">
        <f>Declaration!D102</f>
        <v>0</v>
      </c>
      <c r="C83" s="135" t="str">
        <f t="shared" ref="C83:C92" ca="1" si="36">IF(H83=1,J83,I83)</f>
        <v>Vollständig</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79" t="str">
        <f>Declaration!B103</f>
        <v>Copper(*)</v>
      </c>
      <c r="B84" s="78" t="str">
        <f>Declaration!D103</f>
        <v>Yes</v>
      </c>
      <c r="C84" s="135" t="str">
        <f t="shared" ca="1" si="36"/>
        <v>Vollständig</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79" t="str">
        <f>Declaration!B104</f>
        <v>Graphite</v>
      </c>
      <c r="B85" s="78">
        <f>Declaration!D104</f>
        <v>0</v>
      </c>
      <c r="C85" s="135" t="str">
        <f t="shared" ca="1" si="36"/>
        <v>Vollständig</v>
      </c>
      <c r="D85" s="317" t="str">
        <f t="shared" si="39"/>
        <v/>
      </c>
      <c r="E85" s="16"/>
      <c r="F85" s="83">
        <f t="shared" si="40"/>
        <v>0</v>
      </c>
      <c r="G85" s="61">
        <f t="shared" si="41"/>
        <v>1</v>
      </c>
      <c r="H85" s="62">
        <f t="shared" si="42"/>
        <v>0</v>
      </c>
      <c r="I85" s="130"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79" t="str">
        <f>Declaration!B105</f>
        <v>Lithium</v>
      </c>
      <c r="B86" s="78">
        <f>Declaration!D105</f>
        <v>0</v>
      </c>
      <c r="C86" s="135" t="str">
        <f t="shared" ca="1" si="36"/>
        <v>Vollständig</v>
      </c>
      <c r="D86" s="317" t="str">
        <f t="shared" si="39"/>
        <v/>
      </c>
      <c r="E86" s="16"/>
      <c r="F86" s="83">
        <f t="shared" si="40"/>
        <v>0</v>
      </c>
      <c r="G86" s="61">
        <f t="shared" si="41"/>
        <v>1</v>
      </c>
      <c r="H86" s="62">
        <f t="shared" si="42"/>
        <v>0</v>
      </c>
      <c r="I86" s="130"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79" t="str">
        <f>Declaration!B106</f>
        <v>Mica</v>
      </c>
      <c r="B87" s="78">
        <f>Declaration!D106</f>
        <v>0</v>
      </c>
      <c r="C87" s="135" t="str">
        <f t="shared" ca="1" si="36"/>
        <v>Vollständig</v>
      </c>
      <c r="D87" s="317" t="str">
        <f t="shared" si="39"/>
        <v/>
      </c>
      <c r="E87" s="16"/>
      <c r="F87" s="83">
        <f t="shared" si="40"/>
        <v>0</v>
      </c>
      <c r="G87" s="61">
        <f t="shared" si="41"/>
        <v>1</v>
      </c>
      <c r="H87" s="62">
        <f t="shared" si="42"/>
        <v>0</v>
      </c>
      <c r="I87" s="130"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79" t="str">
        <f>Declaration!B107</f>
        <v>Nickel</v>
      </c>
      <c r="B88" s="78">
        <f>Declaration!D107</f>
        <v>0</v>
      </c>
      <c r="C88" s="135" t="str">
        <f t="shared" ca="1" si="36"/>
        <v>Vollständig</v>
      </c>
      <c r="D88" s="317" t="str">
        <f t="shared" si="39"/>
        <v/>
      </c>
      <c r="E88" s="16"/>
      <c r="F88" s="83">
        <f t="shared" si="40"/>
        <v>0</v>
      </c>
      <c r="G88" s="61">
        <f t="shared" si="41"/>
        <v>1</v>
      </c>
      <c r="H88" s="62">
        <f t="shared" si="42"/>
        <v>0</v>
      </c>
      <c r="I88" s="130"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Frage</v>
      </c>
      <c r="B93" s="81"/>
      <c r="C93" s="81"/>
      <c r="D93" s="85"/>
      <c r="E93" s="16" t="s">
        <v>18</v>
      </c>
      <c r="F93" s="82"/>
      <c r="G93" s="82"/>
      <c r="H93" s="82"/>
    </row>
    <row r="94" spans="1:10" ht="39">
      <c r="A94" s="78" t="str">
        <f ca="1">Declaration!B115</f>
        <v>A. Haben Sie eine Richtlinie zur verantwortungsvollen Beschaffung von Mineralien aufgestellt?(*)</v>
      </c>
      <c r="B94" s="78" t="str">
        <f>Declaration!D115</f>
        <v>Yes</v>
      </c>
      <c r="C94" s="135" t="str">
        <f ca="1">IF(H94=1,J94,I94)</f>
        <v>Vollständig</v>
      </c>
      <c r="D94" s="318" t="str">
        <f>IF(H94=1,"Click here to answer question (A)","")</f>
        <v/>
      </c>
      <c r="E94" s="16" t="s">
        <v>15</v>
      </c>
      <c r="F94" s="83">
        <f>IF(SUM(F$39:F$48)=0,0,1)</f>
        <v>1</v>
      </c>
      <c r="G94" s="61">
        <f t="shared" si="14"/>
        <v>0</v>
      </c>
      <c r="H94" s="62">
        <f t="shared" si="15"/>
        <v>0</v>
      </c>
      <c r="I94" s="130"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8" t="str">
        <f ca="1">Declaration!B117</f>
        <v>B. Ist Ihre Richtlinie zur verantwortungsvollen Beschaffung von Mineralien auf Ihrer Website einsehbar? (Hinweis – Bei „Ja“ hat der Benutzer die URL im Anmerkungsfeld anzugeben.)(*)</v>
      </c>
      <c r="B95" s="78" t="str">
        <f>Declaration!D117</f>
        <v>No</v>
      </c>
      <c r="C95" s="135" t="str">
        <f ca="1">IF(H95=1,J95,I95)</f>
        <v>Vollständig</v>
      </c>
      <c r="D95" s="319" t="str">
        <f>IF(H95=1,"Click here to answer question (B)","")</f>
        <v/>
      </c>
      <c r="E95" s="16" t="s">
        <v>15</v>
      </c>
      <c r="F95" s="83">
        <f t="shared" ref="F95:F111" si="43">F$94</f>
        <v>1</v>
      </c>
      <c r="G95" s="61">
        <f t="shared" si="14"/>
        <v>0</v>
      </c>
      <c r="H95" s="62">
        <f t="shared" si="15"/>
        <v>0</v>
      </c>
      <c r="I95" s="130"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8" t="s">
        <v>53</v>
      </c>
      <c r="B96" s="78">
        <f>Declaration!G117</f>
        <v>0</v>
      </c>
      <c r="C96" s="78" t="str">
        <f ca="1">IF(H96=1,J96,I96)</f>
        <v>Vollständig</v>
      </c>
      <c r="D96" s="320" t="str">
        <f>IF(H96=1,"Click here to answer question (C)","")</f>
        <v/>
      </c>
      <c r="E96" s="16" t="s">
        <v>15</v>
      </c>
      <c r="F96" s="83">
        <f>IF(AND(F95=1,B95="Yes"),1,0)</f>
        <v>0</v>
      </c>
      <c r="G96" s="61">
        <f>IF(LEN(B96)&gt;1,0,1)</f>
        <v>1</v>
      </c>
      <c r="H96" s="62">
        <f>F96*G96</f>
        <v>0</v>
      </c>
      <c r="I96" s="130" t="str">
        <f ca="1">OFFSET(L!$C$1,MATCH("Checker"&amp;"Comp",L!$A:$A,0)-1,SL,,)</f>
        <v>Vollständig</v>
      </c>
      <c r="J96" s="15" t="str">
        <f ca="1">OFFSET(L!$C$1,MATCH("Checker"&amp;ADDRESS(ROW(),COLUMN(),4),L!$A:$A,0)-1,SL,,)</f>
        <v xml:space="preserve">Geben Sie in der Arbeitsblattzelle G117 der Erklärung den URL an, falls Sie Frage B mit „Ja“ beantworten. Das Format des URL sollte „www.companyname.com“ entsprechen </v>
      </c>
    </row>
    <row r="97" spans="1:10" ht="76.5">
      <c r="A97" s="78" t="str">
        <f ca="1">Declaration!B119</f>
        <v>C. Verlangen Sie von Ihren direkten Lieferanten, das angegebenen Mineralien von Verhüttungsbetrieben, deren Sorgfaltspflichtpraktiken von einem unabhängigen Prüfungsprogramm einer dritten Partei überprüft worden sind?(*)</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Vollständig</v>
      </c>
      <c r="D98" s="319" t="str">
        <f>IF(H98=1,"Click here to answer question (C)","")</f>
        <v/>
      </c>
      <c r="E98" s="16"/>
      <c r="F98" s="83">
        <f>F39</f>
        <v>0</v>
      </c>
      <c r="G98" s="61">
        <f t="shared" si="14"/>
        <v>1</v>
      </c>
      <c r="H98" s="62">
        <f t="shared" si="15"/>
        <v>0</v>
      </c>
      <c r="I98" s="130"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8" t="str">
        <f>Declaration!B121</f>
        <v>Copper(*)</v>
      </c>
      <c r="B99" s="78" t="str">
        <f>Declaration!D121</f>
        <v>No</v>
      </c>
      <c r="C99" s="135" t="str">
        <f t="shared" ca="1" si="44"/>
        <v>Vollständig</v>
      </c>
      <c r="D99" s="319" t="str">
        <f>IF(H99=1,"Click here to answer question (C)","")</f>
        <v/>
      </c>
      <c r="E99" s="16"/>
      <c r="F99" s="83">
        <f t="shared" ref="F99:F103" si="45">F40</f>
        <v>1</v>
      </c>
      <c r="G99" s="61">
        <f t="shared" si="14"/>
        <v>0</v>
      </c>
      <c r="H99" s="62">
        <f t="shared" si="15"/>
        <v>0</v>
      </c>
      <c r="I99" s="130"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8" t="str">
        <f>Declaration!B122</f>
        <v>Graphite</v>
      </c>
      <c r="B100" s="78">
        <f>Declaration!D122</f>
        <v>0</v>
      </c>
      <c r="C100" s="135" t="str">
        <f t="shared" ca="1" si="44"/>
        <v>Vollständig</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8" t="str">
        <f>Declaration!B123</f>
        <v>Lithium</v>
      </c>
      <c r="B101" s="78">
        <f>Declaration!D123</f>
        <v>0</v>
      </c>
      <c r="C101" s="135" t="str">
        <f t="shared" ca="1" si="44"/>
        <v>Vollständig</v>
      </c>
      <c r="D101" s="319" t="str">
        <f t="shared" si="46"/>
        <v/>
      </c>
      <c r="E101" s="16"/>
      <c r="F101" s="83">
        <f t="shared" si="45"/>
        <v>0</v>
      </c>
      <c r="G101" s="61">
        <f t="shared" si="47"/>
        <v>1</v>
      </c>
      <c r="H101" s="62">
        <f t="shared" si="48"/>
        <v>0</v>
      </c>
      <c r="I101" s="130"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8" t="str">
        <f>Declaration!B124</f>
        <v>Mica</v>
      </c>
      <c r="B102" s="78">
        <f>Declaration!D124</f>
        <v>0</v>
      </c>
      <c r="C102" s="135" t="str">
        <f t="shared" ca="1" si="44"/>
        <v>Vollständig</v>
      </c>
      <c r="D102" s="319" t="str">
        <f t="shared" si="46"/>
        <v/>
      </c>
      <c r="E102" s="16"/>
      <c r="F102" s="83">
        <f t="shared" si="45"/>
        <v>0</v>
      </c>
      <c r="G102" s="61">
        <f t="shared" si="47"/>
        <v>1</v>
      </c>
      <c r="H102" s="62">
        <f t="shared" si="48"/>
        <v>0</v>
      </c>
      <c r="I102" s="130"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8" t="str">
        <f>Declaration!B125</f>
        <v>Nickel</v>
      </c>
      <c r="B103" s="78">
        <f>Declaration!D125</f>
        <v>0</v>
      </c>
      <c r="C103" s="135" t="str">
        <f t="shared" ca="1" si="44"/>
        <v>Vollständig</v>
      </c>
      <c r="D103" s="319" t="str">
        <f t="shared" si="46"/>
        <v/>
      </c>
      <c r="E103" s="16"/>
      <c r="F103" s="83">
        <f t="shared" si="45"/>
        <v>0</v>
      </c>
      <c r="G103" s="61">
        <f t="shared" si="47"/>
        <v>1</v>
      </c>
      <c r="H103" s="62">
        <f t="shared" si="48"/>
        <v>0</v>
      </c>
      <c r="I103" s="130"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Haben Sie Sorgfaltspflichtmaßnahmen für verantwortungsvolle Beschaffung in Kraft gesetzt?(*)</v>
      </c>
      <c r="B108" s="78" t="str">
        <f>Declaration!D131</f>
        <v>Yes</v>
      </c>
      <c r="C108" s="135" t="str">
        <f t="shared" ca="1" si="44"/>
        <v>Vollständig</v>
      </c>
      <c r="D108" s="319" t="str">
        <f>IF(H108=1,"Click here to answer question (D)","")</f>
        <v/>
      </c>
      <c r="E108" s="16" t="s">
        <v>15</v>
      </c>
      <c r="F108" s="83">
        <f t="shared" si="43"/>
        <v>1</v>
      </c>
      <c r="G108" s="61">
        <f t="shared" si="14"/>
        <v>0</v>
      </c>
      <c r="H108" s="62">
        <f t="shared" si="15"/>
        <v>0</v>
      </c>
      <c r="I108" s="130"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8" t="str">
        <f ca="1">Declaration!B133</f>
        <v>E. Führt Ihr Unternehmen Lieferkettenumfragen bei Ihren relevanten Lieferanten zu angegebenen Mineralien durch?(*)</v>
      </c>
      <c r="B109" s="78" t="str">
        <f>Declaration!D133</f>
        <v>Yes, in conformance with IPC1755 (e.g. EMRT)</v>
      </c>
      <c r="C109" s="135" t="str">
        <f t="shared" ca="1" si="44"/>
        <v>Vollständig</v>
      </c>
      <c r="D109" s="319" t="str">
        <f>IF(H109=1,"Click here to answer question (E)","")</f>
        <v/>
      </c>
      <c r="E109" s="16" t="s">
        <v>15</v>
      </c>
      <c r="F109" s="83">
        <f t="shared" si="43"/>
        <v>1</v>
      </c>
      <c r="G109" s="61">
        <f>IF(B109=0,1,0)</f>
        <v>0</v>
      </c>
      <c r="H109" s="62">
        <f t="shared" si="15"/>
        <v>0</v>
      </c>
      <c r="I109" s="130"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8" t="str">
        <f ca="1">Declaration!B135</f>
        <v>F. Prüfen Sie die Sorgfaltspflichtangaben, die Sie von Ihren Lieferanten erhalten, gegen die Erwartungen Ihres Unternehmens?(*)</v>
      </c>
      <c r="B110" s="78" t="str">
        <f>Declaration!D135</f>
        <v>Yes</v>
      </c>
      <c r="C110" s="135" t="str">
        <f t="shared" ca="1" si="44"/>
        <v>Vollständig</v>
      </c>
      <c r="D110" s="319" t="str">
        <f>IF(H110=1,"Click here to answer question (F)","")</f>
        <v/>
      </c>
      <c r="E110" s="16" t="s">
        <v>15</v>
      </c>
      <c r="F110" s="83">
        <f t="shared" si="43"/>
        <v>1</v>
      </c>
      <c r="G110" s="61">
        <f>IF(B110=0,1,0)</f>
        <v>0</v>
      </c>
      <c r="H110" s="62">
        <f t="shared" si="15"/>
        <v>0</v>
      </c>
      <c r="I110" s="130"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8" t="str">
        <f ca="1">Declaration!B137</f>
        <v>G. Umfasst Ihr Prüfverfahren die Überwachung von Abhilfemaßnahmen?(*)</v>
      </c>
      <c r="B111" s="78" t="str">
        <f>Declaration!D137</f>
        <v>No</v>
      </c>
      <c r="C111" s="135" t="str">
        <f t="shared" ca="1" si="44"/>
        <v>Vollständig</v>
      </c>
      <c r="D111" s="319" t="str">
        <f>IF(H111=1,"Click here to answer question (G)","")</f>
        <v/>
      </c>
      <c r="E111" s="16" t="s">
        <v>15</v>
      </c>
      <c r="F111" s="83">
        <f t="shared" si="43"/>
        <v>1</v>
      </c>
      <c r="G111" s="61">
        <f t="shared" si="14"/>
        <v>0</v>
      </c>
      <c r="H111" s="62">
        <f t="shared" si="15"/>
        <v>0</v>
      </c>
      <c r="I111" s="130"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79" t="s">
        <v>54</v>
      </c>
      <c r="B112" s="78" t="str">
        <f>IF(G112=1,"No products or item numbers listed","One or more product / item numbers have been provided")</f>
        <v>One or more product / item numbers have been provided</v>
      </c>
      <c r="C112" s="78" t="str">
        <f t="shared" ca="1" si="44"/>
        <v>Vollständig</v>
      </c>
      <c r="D112" s="377" t="str">
        <f>IF(H112=1,"Click here to enter detail on Product List tab","")</f>
        <v/>
      </c>
      <c r="E112" s="16" t="s">
        <v>15</v>
      </c>
      <c r="F112" s="83">
        <f>IF(B5=Declaration!Q9,1,0)</f>
        <v>0</v>
      </c>
      <c r="G112" s="61">
        <f>IF('Product List'!B6="",1,0)</f>
        <v>0</v>
      </c>
      <c r="H112" s="62">
        <f>F112*G112</f>
        <v>0</v>
      </c>
      <c r="I112" s="130"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Vollständig</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3">
        <f>IF(H28&gt;0,1,0)</f>
        <v>0</v>
      </c>
    </row>
    <row r="115" spans="1:12" ht="41.45" customHeight="1">
      <c r="A115" s="134" t="str">
        <f>Declaration!AA13</f>
        <v>Copper</v>
      </c>
      <c r="B115" s="78"/>
      <c r="C115" s="135" t="str">
        <f t="shared" ca="1" si="49"/>
        <v>Vollständig</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3">
        <f t="shared" ref="K115:K119" si="50">IF(H29&gt;0,1,0)</f>
        <v>0</v>
      </c>
    </row>
    <row r="116" spans="1:12" ht="41.45" customHeight="1">
      <c r="A116" s="134" t="str">
        <f>Declaration!AA14</f>
        <v>Graphite</v>
      </c>
      <c r="B116" s="78"/>
      <c r="C116" s="135" t="str">
        <f t="shared" ca="1" si="49"/>
        <v>Vollständig</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3">
        <f t="shared" si="50"/>
        <v>0</v>
      </c>
    </row>
    <row r="117" spans="1:12" ht="41.45" customHeight="1">
      <c r="A117" s="134" t="str">
        <f>Declaration!AA15</f>
        <v>Lithium</v>
      </c>
      <c r="B117" s="78"/>
      <c r="C117" s="135" t="str">
        <f t="shared" ca="1" si="49"/>
        <v>Vollständig</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3">
        <f t="shared" si="50"/>
        <v>0</v>
      </c>
    </row>
    <row r="118" spans="1:12" ht="41.45" customHeight="1">
      <c r="A118" s="134" t="str">
        <f>Declaration!AA16</f>
        <v>Mica</v>
      </c>
      <c r="B118" s="78"/>
      <c r="C118" s="135" t="str">
        <f t="shared" ca="1" si="49"/>
        <v>Vollständig</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3">
        <f t="shared" si="50"/>
        <v>0</v>
      </c>
    </row>
    <row r="119" spans="1:12" ht="41.45" customHeight="1">
      <c r="A119" s="134" t="str">
        <f>Declaration!AA17</f>
        <v>Nickel</v>
      </c>
      <c r="B119" s="78"/>
      <c r="C119" s="135" t="str">
        <f t="shared" ca="1" si="49"/>
        <v>Vollständig</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Vollständig</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UM ZU BEGINNEN: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Metall</v>
      </c>
      <c r="B4" s="364" t="str">
        <f ca="1">OFFSET(L!$C$1,MATCH("Mine List"&amp;ADDRESS(ROW(),COLUMN(),4),L!$A:$A,0)-1,SL,,)</f>
        <v>Name der Schmelzhütte(n), die ihre Rohstoffe aus dieser Bergbauanlage beziehen</v>
      </c>
      <c r="C4" s="364">
        <f ca="1">OFFSET(L!$C$1,MATCH("Mine List"&amp;ADDRESS(ROW(),COLUMN(),4),L!$A:$A,0)-1,SL,,)</f>
        <v>0</v>
      </c>
      <c r="D4" s="364" t="str">
        <f ca="1">OFFSET(L!$C$1,MATCH("Mine List"&amp;ADDRESS(ROW(),COLUMN(),4),L!$A:$A,0)-1,SL,,)</f>
        <v>Bergbauanlage Identifikation (z.B. CID)</v>
      </c>
      <c r="E4" s="364" t="str">
        <f ca="1">OFFSET(L!$C$1,MATCH("Mine List"&amp;ADDRESS(ROW(),COLUMN(),4),L!$A:$A,0)-1,SL,,)</f>
        <v>Quelle der Bergbauanlage Identifikationsnummer</v>
      </c>
      <c r="F4" s="364" t="str">
        <f ca="1">OFFSET(L!$C$1,MATCH("Mine List"&amp;ADDRESS(ROW(),COLUMN(),4),L!$A:$A,0)-1,SL,,)</f>
        <v>Schmelzhütten: Land (*)</v>
      </c>
      <c r="G4" s="364" t="str">
        <f ca="1">OFFSET(L!$C$1,MATCH("Mine List"&amp;ADDRESS(ROW(),COLUMN(),4),L!$A:$A,0)-1,SL,,)</f>
        <v>Schmelzhütten: Straße</v>
      </c>
      <c r="H4" s="364" t="str">
        <f ca="1">OFFSET(L!$C$1,MATCH("Mine List"&amp;ADDRESS(ROW(),COLUMN(),4),L!$A:$A,0)-1,SL,,)</f>
        <v>Schmelzhütten: Stadt</v>
      </c>
      <c r="I4" s="364" t="str">
        <f ca="1">OFFSET(L!$C$1,MATCH("Mine List"&amp;ADDRESS(ROW(),COLUMN(),4),L!$A:$A,0)-1,SL,,)</f>
        <v>Schmelzhütten: Bundesland/Provinz</v>
      </c>
      <c r="J4" s="364" t="str">
        <f ca="1">OFFSET(L!$C$1,MATCH("Mine List"&amp;ADDRESS(ROW(),COLUMN(),4),L!$A:$A,0)-1,SL,,)</f>
        <v xml:space="preserve">Schmelzhütten-Ansprechpartner: Name </v>
      </c>
      <c r="K4" s="364" t="str">
        <f ca="1">OFFSET(L!$C$1,MATCH("Mine List"&amp;ADDRESS(ROW(),COLUMN(),4),L!$A:$A,0)-1,SL,,)</f>
        <v>Schmelzhütten-Ansprechpartner: E-mail</v>
      </c>
      <c r="L4" s="364" t="str">
        <f ca="1">OFFSET(L!$C$1,MATCH("Mine List"&amp;ADDRESS(ROW(),COLUMN(),4),L!$A:$A,0)-1,SL,,)</f>
        <v>Vorgeschlagene nächste Schritte</v>
      </c>
      <c r="M4" s="365" t="str">
        <f ca="1">OFFSET(L!$C$1,MATCH("Mine List"&amp;ADDRESS(ROW(),COLUMN(),4),L!$A:$A,0)-1,SL,,)</f>
        <v>Kommentare</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E13" sqref="E13"/>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Abschluss nur erforderlich, wenn die Ebene "Produkt (oder eine Liste von Produkten)" auf der "Erklärung" Arbeitsblatt ausgewählt wurde</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Produkt- oder Artikelnummer des Befragten (*)</v>
      </c>
      <c r="C5" s="122" t="str">
        <f ca="1">OFFSET(L!$C$1,MATCH("Product List"&amp;ADDRESS(ROW(),COLUMN(),4),L!$A:$A,0)-1,SL,,)</f>
        <v>Produkt- oder Artikelbeschreibung des Befragten</v>
      </c>
      <c r="D5" s="122" t="str">
        <f ca="1">OFFSET(L!$C$1,MATCH("Product List"&amp;ADDRESS(ROW(),COLUMN(),4),L!$A:$A,0)-1,SL,,)</f>
        <v>Produkt- oder Artikelnummer des Anforderer</v>
      </c>
      <c r="E5" s="122" t="str">
        <f ca="1">OFFSET(L!$C$1,MATCH("Product List"&amp;ADDRESS(ROW(),COLUMN(),4),L!$A:$A,0)-1,SL,,)</f>
        <v>Produkt- oder Artikelbeschreibung des Anforderer</v>
      </c>
      <c r="F5" s="63" t="str">
        <f ca="1">OFFSET(L!$C$1,MATCH("Product List"&amp;ADDRESS(ROW(),COLUMN(),4),L!$A:$A,0)-1,SL,,)</f>
        <v>Kommentare</v>
      </c>
      <c r="G5" s="20"/>
    </row>
    <row r="6" spans="1:37" s="23" customFormat="1" ht="15.75">
      <c r="A6" s="117"/>
      <c r="B6" s="109" t="s">
        <v>20361</v>
      </c>
      <c r="C6" s="88" t="s">
        <v>20361</v>
      </c>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Metall</v>
      </c>
      <c r="B4" s="157" t="str">
        <f ca="1">OFFSET(L!$C$1,MATCH("Smelter Look-up"&amp;ADDRESS(ROW(),COLUMN(),4),L!$A:$A,0)-1,SL,,)</f>
        <v>Schmelzhüttensuche (*)</v>
      </c>
      <c r="C4" s="157" t="str">
        <f ca="1">OFFSET(L!$C$1,MATCH("Smelter Look-up"&amp;ADDRESS(ROW(),COLUMN(),4),L!$A:$A,0)-1,SL,,)</f>
        <v>Standard Schmelzhütten Namen</v>
      </c>
      <c r="D4" s="157" t="str">
        <f ca="1">OFFSET(L!$C$1,MATCH("Smelter Look-up"&amp;ADDRESS(ROW(),COLUMN(),4),L!$A:$A,0)-1,SL,,)</f>
        <v>Schmelzhütte: Land</v>
      </c>
      <c r="E4" s="157" t="str">
        <f ca="1">OFFSET(L!$C$1,MATCH("Smelter Look-up"&amp;ADDRESS(ROW(),COLUMN(),4),L!$A:$A,0)-1,SL,,)</f>
        <v>Schmelzhütten-ID</v>
      </c>
      <c r="F4" s="157" t="str">
        <f ca="1">OFFSET(L!$C$1,MATCH("Smelter Look-up"&amp;ADDRESS(ROW(),COLUMN(),4),L!$A:$A,0)-1,SL,,)</f>
        <v>Quelle der Schmelzhütte Id-Nummer</v>
      </c>
      <c r="G4" s="157" t="str">
        <f ca="1">OFFSET(L!$C$1,MATCH("Smelter Look-up"&amp;ADDRESS(ROW(),COLUMN(),4),L!$A:$A,0)-1,SL,,)</f>
        <v>Schmelzhütten: Straße</v>
      </c>
      <c r="H4" s="157" t="str">
        <f ca="1">OFFSET(L!$C$1,MATCH("Smelter Look-up"&amp;ADDRESS(ROW(),COLUMN(),4),L!$A:$A,0)-1,SL,,)</f>
        <v>Schmelzhütten: Stadt</v>
      </c>
      <c r="I4" s="157" t="str">
        <f ca="1">OFFSET(L!$C$1,MATCH("Smelter Look-up"&amp;ADDRESS(ROW(),COLUMN(),4),L!$A:$A,0)-1,SL,,)</f>
        <v>Schmelzhütten: Bundesland/Provinz</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revision/>
  <dcterms:created xsi:type="dcterms:W3CDTF">2010-06-21T21:00:23Z</dcterms:created>
  <dcterms:modified xsi:type="dcterms:W3CDTF">2026-06-02T07:42:41Z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